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3 public power campaign\00-2024_Power San Diego next steps_06-12-24\00-2025_Public Power San Diego\2025_muni study undersells benefits\"/>
    </mc:Choice>
  </mc:AlternateContent>
  <xr:revisionPtr revIDLastSave="0" documentId="13_ncr:1_{D6C9D35E-09E4-47FA-BB7C-8FDB7AC7DE29}" xr6:coauthVersionLast="47" xr6:coauthVersionMax="47" xr10:uidLastSave="{00000000-0000-0000-0000-000000000000}"/>
  <bookViews>
    <workbookView xWindow="-120" yWindow="-120" windowWidth="29040" windowHeight="15840" firstSheet="1" activeTab="1" xr2:uid="{264C3404-077A-4520-86D0-9042234D97BC}"/>
  </bookViews>
  <sheets>
    <sheet name="SUMMARY" sheetId="20" r:id="rId1"/>
    <sheet name="Pro Forma" sheetId="1" r:id="rId2"/>
    <sheet name="Assumptions" sheetId="18" r:id="rId3"/>
    <sheet name="Purchase Cost" sheetId="6" r:id="rId4"/>
    <sheet name="Debt" sheetId="19" r:id="rId5"/>
    <sheet name="SDG&amp;E Rate Forecast" sheetId="2" r:id="rId6"/>
    <sheet name="Historic SDG&amp;E" sheetId="21" r:id="rId7"/>
    <sheet name="Load Forecast" sheetId="3" r:id="rId8"/>
  </sheets>
  <externalReferences>
    <externalReference r:id="rId9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UTSIDE_CHGO_2018_V1" localSheetId="3">#REF!</definedName>
    <definedName name="OUTSIDE_CHGO_2018_V1">#REF!</definedName>
    <definedName name="_xlnm.Print_Area" localSheetId="2">Assumptions!$A$1:$AI$99</definedName>
    <definedName name="_xlnm.Print_Area" localSheetId="4">Debt!$A$1:$AH$116</definedName>
    <definedName name="_xlnm.Print_Area" localSheetId="6">'Historic SDG&amp;E'!$A$1:$W$118</definedName>
    <definedName name="_xlnm.Print_Area" localSheetId="7">'Load Forecast'!$A$1:$AG$219</definedName>
    <definedName name="_xlnm.Print_Area" localSheetId="1">'Pro Forma'!$A$1:$AH$159</definedName>
    <definedName name="_xlnm.Print_Area" localSheetId="3">'Purchase Cost'!$A$1:$D$63</definedName>
    <definedName name="_xlnm.Print_Area" localSheetId="5">'SDG&amp;E Rate Forecast'!$A$1:$AH$48</definedName>
    <definedName name="_xlnm.Print_Area" localSheetId="0">SUMMARY!$A$1:$AH$34</definedName>
    <definedName name="_xlnm.Print_Titles" localSheetId="2">Assumptions!$B:$E,Assumptions!$1:$3</definedName>
    <definedName name="_xlnm.Print_Titles" localSheetId="4">Debt!$A:$D,Debt!$1:$3</definedName>
    <definedName name="_xlnm.Print_Titles" localSheetId="6">'Historic SDG&amp;E'!$A:$E,'Historic SDG&amp;E'!$1:$3</definedName>
    <definedName name="_xlnm.Print_Titles" localSheetId="7">'Load Forecast'!$A:$D,'Load Forecast'!$1:$3</definedName>
    <definedName name="_xlnm.Print_Titles" localSheetId="1">'Pro Forma'!$A:$D,'Pro Forma'!$1:$3</definedName>
    <definedName name="_xlnm.Print_Titles" localSheetId="3">'Purchase Cost'!$A:$A,'Purchase Cost'!$1:$3</definedName>
    <definedName name="_xlnm.Print_Titles" localSheetId="5">'SDG&amp;E Rate Forecast'!$A:$C,'SDG&amp;E Rate Forecast'!$1:$3</definedName>
    <definedName name="_xlnm.Print_Titles" localSheetId="0">SUMMARY!$A:$D,SUMMARY!$1:$3</definedName>
    <definedName name="solver_adj" localSheetId="1" hidden="1">Assumptions!#REF!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'Pro Forma'!$F$108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75" i="1" l="1"/>
  <c r="A20" i="20"/>
  <c r="A21" i="20" s="1"/>
  <c r="Y90" i="19"/>
  <c r="S90" i="19"/>
  <c r="T75" i="1"/>
  <c r="U75" i="1" s="1"/>
  <c r="V75" i="1" s="1"/>
  <c r="W75" i="1" s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A140" i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O90" i="19" l="1"/>
  <c r="G41" i="19"/>
  <c r="H41" i="19" s="1"/>
  <c r="I41" i="19" s="1"/>
  <c r="F41" i="19"/>
  <c r="E41" i="19"/>
  <c r="G90" i="19"/>
  <c r="F90" i="19"/>
  <c r="E90" i="19"/>
  <c r="H66" i="19"/>
  <c r="I66" i="19" s="1"/>
  <c r="J66" i="19" s="1"/>
  <c r="K66" i="19" s="1"/>
  <c r="L66" i="19" s="1"/>
  <c r="M66" i="19" s="1"/>
  <c r="N66" i="19" s="1"/>
  <c r="P66" i="19" s="1"/>
  <c r="Q66" i="19" s="1"/>
  <c r="R66" i="19" s="1"/>
  <c r="A90" i="19"/>
  <c r="A91" i="19" s="1"/>
  <c r="D157" i="1"/>
  <c r="C157" i="1"/>
  <c r="D97" i="18"/>
  <c r="A95" i="18"/>
  <c r="A96" i="18" s="1"/>
  <c r="A97" i="18" s="1"/>
  <c r="C20" i="19"/>
  <c r="D20" i="19" s="1"/>
  <c r="D50" i="6"/>
  <c r="A44" i="6"/>
  <c r="A45" i="6" s="1"/>
  <c r="C20" i="2"/>
  <c r="J20" i="2" s="1"/>
  <c r="I34" i="2"/>
  <c r="H34" i="2"/>
  <c r="G34" i="2"/>
  <c r="I33" i="2"/>
  <c r="H33" i="2"/>
  <c r="G33" i="2"/>
  <c r="I26" i="2"/>
  <c r="H26" i="2"/>
  <c r="G26" i="2"/>
  <c r="I27" i="2"/>
  <c r="H27" i="2"/>
  <c r="G27" i="2"/>
  <c r="H75" i="1"/>
  <c r="AI7" i="18"/>
  <c r="AH7" i="18"/>
  <c r="AG7" i="18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A18" i="2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S66" i="19" l="1"/>
  <c r="H90" i="19"/>
  <c r="I90" i="19" s="1"/>
  <c r="J90" i="19" s="1"/>
  <c r="K90" i="19" s="1"/>
  <c r="F4" i="20"/>
  <c r="G4" i="20" s="1"/>
  <c r="H4" i="20" s="1"/>
  <c r="I4" i="20" s="1"/>
  <c r="J4" i="20" s="1"/>
  <c r="K4" i="20" s="1"/>
  <c r="L4" i="20" s="1"/>
  <c r="M4" i="20" s="1"/>
  <c r="N4" i="20" s="1"/>
  <c r="O4" i="20" s="1"/>
  <c r="P4" i="20" s="1"/>
  <c r="Q4" i="20" s="1"/>
  <c r="R4" i="20" s="1"/>
  <c r="S4" i="20" s="1"/>
  <c r="T4" i="20" s="1"/>
  <c r="U4" i="20" s="1"/>
  <c r="V4" i="20" s="1"/>
  <c r="W4" i="20" s="1"/>
  <c r="X4" i="20" s="1"/>
  <c r="Y4" i="20" s="1"/>
  <c r="Z4" i="20" s="1"/>
  <c r="AA4" i="20" s="1"/>
  <c r="AB4" i="20" s="1"/>
  <c r="AC4" i="20" s="1"/>
  <c r="AD4" i="20" s="1"/>
  <c r="AE4" i="20" s="1"/>
  <c r="AF4" i="20" s="1"/>
  <c r="AG4" i="20" s="1"/>
  <c r="AH4" i="20" s="1"/>
  <c r="A6" i="20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E15" i="20"/>
  <c r="D1" i="20"/>
  <c r="B26" i="2"/>
  <c r="B33" i="2" s="1"/>
  <c r="B40" i="2" s="1"/>
  <c r="B47" i="2" s="1"/>
  <c r="AH81" i="19"/>
  <c r="AG81" i="19"/>
  <c r="AF81" i="19"/>
  <c r="AE81" i="19"/>
  <c r="AD81" i="19"/>
  <c r="AC81" i="19"/>
  <c r="AB81" i="19"/>
  <c r="AA81" i="19"/>
  <c r="Z81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AH80" i="19"/>
  <c r="AG80" i="19"/>
  <c r="AF80" i="19"/>
  <c r="AE80" i="19"/>
  <c r="AD80" i="19"/>
  <c r="AC80" i="19"/>
  <c r="AB80" i="19"/>
  <c r="AA80" i="19"/>
  <c r="Z80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1" i="19"/>
  <c r="E80" i="19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7" i="19"/>
  <c r="E56" i="19"/>
  <c r="D109" i="19"/>
  <c r="D108" i="19"/>
  <c r="D104" i="19"/>
  <c r="D103" i="19"/>
  <c r="AG110" i="19"/>
  <c r="AF110" i="19"/>
  <c r="Y110" i="19"/>
  <c r="X110" i="19"/>
  <c r="Q110" i="19"/>
  <c r="P110" i="19"/>
  <c r="I110" i="19"/>
  <c r="H110" i="19"/>
  <c r="AH110" i="19"/>
  <c r="AE110" i="19"/>
  <c r="AD110" i="19"/>
  <c r="AC110" i="19"/>
  <c r="AB110" i="19"/>
  <c r="AA110" i="19"/>
  <c r="Z110" i="19"/>
  <c r="W110" i="19"/>
  <c r="V110" i="19"/>
  <c r="U110" i="19"/>
  <c r="T110" i="19"/>
  <c r="S110" i="19"/>
  <c r="R110" i="19"/>
  <c r="O110" i="19"/>
  <c r="N110" i="19"/>
  <c r="M110" i="19"/>
  <c r="M113" i="19" s="1"/>
  <c r="L110" i="19"/>
  <c r="K110" i="19"/>
  <c r="J110" i="19"/>
  <c r="G110" i="19"/>
  <c r="F110" i="19"/>
  <c r="AF105" i="19"/>
  <c r="AE105" i="19"/>
  <c r="X105" i="19"/>
  <c r="W105" i="19"/>
  <c r="W113" i="19" s="1"/>
  <c r="P105" i="19"/>
  <c r="O105" i="19"/>
  <c r="H105" i="19"/>
  <c r="G105" i="19"/>
  <c r="AH105" i="19"/>
  <c r="AG105" i="19"/>
  <c r="AD105" i="19"/>
  <c r="AC105" i="19"/>
  <c r="AB105" i="19"/>
  <c r="AA105" i="19"/>
  <c r="Z105" i="19"/>
  <c r="Y105" i="19"/>
  <c r="V105" i="19"/>
  <c r="U105" i="19"/>
  <c r="T105" i="19"/>
  <c r="S105" i="19"/>
  <c r="R105" i="19"/>
  <c r="Q105" i="19"/>
  <c r="N105" i="19"/>
  <c r="M105" i="19"/>
  <c r="L105" i="19"/>
  <c r="K105" i="19"/>
  <c r="J105" i="19"/>
  <c r="I105" i="19"/>
  <c r="I113" i="19" s="1"/>
  <c r="F105" i="19"/>
  <c r="E105" i="19"/>
  <c r="E106" i="19" s="1"/>
  <c r="F15" i="20"/>
  <c r="T66" i="19" l="1"/>
  <c r="U66" i="19" s="1"/>
  <c r="V66" i="19" s="1"/>
  <c r="W66" i="19" s="1"/>
  <c r="X66" i="19" s="1"/>
  <c r="Z66" i="19" s="1"/>
  <c r="AA66" i="19" s="1"/>
  <c r="AB66" i="19" s="1"/>
  <c r="AC66" i="19" s="1"/>
  <c r="AD66" i="19" s="1"/>
  <c r="AE66" i="19" s="1"/>
  <c r="AF66" i="19" s="1"/>
  <c r="AG66" i="19" s="1"/>
  <c r="AH66" i="19" s="1"/>
  <c r="L90" i="19"/>
  <c r="P113" i="19"/>
  <c r="O113" i="19"/>
  <c r="S113" i="19"/>
  <c r="AG113" i="19"/>
  <c r="AC113" i="19"/>
  <c r="X113" i="19"/>
  <c r="AF113" i="19"/>
  <c r="Y113" i="19"/>
  <c r="G113" i="19"/>
  <c r="V113" i="19"/>
  <c r="Z113" i="19"/>
  <c r="T113" i="19"/>
  <c r="N113" i="19"/>
  <c r="H113" i="19"/>
  <c r="J113" i="19"/>
  <c r="AD113" i="19"/>
  <c r="K113" i="19"/>
  <c r="U113" i="19"/>
  <c r="AE113" i="19"/>
  <c r="L113" i="19"/>
  <c r="AH113" i="19"/>
  <c r="Q113" i="19"/>
  <c r="AA113" i="19"/>
  <c r="F113" i="19"/>
  <c r="R113" i="19"/>
  <c r="AB113" i="19"/>
  <c r="D105" i="19"/>
  <c r="L111" i="19"/>
  <c r="AG111" i="19"/>
  <c r="Y111" i="19"/>
  <c r="K111" i="19"/>
  <c r="AF111" i="19"/>
  <c r="E110" i="19"/>
  <c r="Q111" i="19" s="1"/>
  <c r="AH106" i="19"/>
  <c r="AG106" i="19"/>
  <c r="Y106" i="19"/>
  <c r="Q106" i="19"/>
  <c r="I106" i="19"/>
  <c r="W106" i="19"/>
  <c r="AD106" i="19"/>
  <c r="N106" i="19"/>
  <c r="M106" i="19"/>
  <c r="T106" i="19"/>
  <c r="L106" i="19"/>
  <c r="S106" i="19"/>
  <c r="Z106" i="19"/>
  <c r="J106" i="19"/>
  <c r="AF106" i="19"/>
  <c r="X106" i="19"/>
  <c r="P106" i="19"/>
  <c r="H106" i="19"/>
  <c r="AE106" i="19"/>
  <c r="O106" i="19"/>
  <c r="G106" i="19"/>
  <c r="V106" i="19"/>
  <c r="F106" i="19"/>
  <c r="U106" i="19"/>
  <c r="AB106" i="19"/>
  <c r="AA106" i="19"/>
  <c r="K106" i="19"/>
  <c r="R106" i="19"/>
  <c r="AC106" i="19"/>
  <c r="B50" i="1"/>
  <c r="B14" i="1"/>
  <c r="B24" i="1" s="1"/>
  <c r="B37" i="1" s="1"/>
  <c r="A14" i="3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M160" i="3"/>
  <c r="M157" i="3"/>
  <c r="M156" i="3"/>
  <c r="M155" i="3"/>
  <c r="M152" i="3"/>
  <c r="M151" i="3"/>
  <c r="M150" i="3"/>
  <c r="M149" i="3"/>
  <c r="M148" i="3"/>
  <c r="M147" i="3"/>
  <c r="P160" i="3"/>
  <c r="P157" i="3"/>
  <c r="P156" i="3"/>
  <c r="P155" i="3"/>
  <c r="P152" i="3"/>
  <c r="P151" i="3"/>
  <c r="P150" i="3"/>
  <c r="P149" i="3"/>
  <c r="P148" i="3"/>
  <c r="P147" i="3"/>
  <c r="P49" i="3"/>
  <c r="P46" i="3"/>
  <c r="P45" i="3"/>
  <c r="P44" i="3"/>
  <c r="P41" i="3"/>
  <c r="P40" i="3"/>
  <c r="P39" i="3"/>
  <c r="P38" i="3"/>
  <c r="P37" i="3"/>
  <c r="P36" i="3"/>
  <c r="M49" i="3"/>
  <c r="M46" i="3"/>
  <c r="M45" i="3"/>
  <c r="M44" i="3"/>
  <c r="M41" i="3"/>
  <c r="M40" i="3"/>
  <c r="M39" i="3"/>
  <c r="M38" i="3"/>
  <c r="M37" i="3"/>
  <c r="M36" i="3"/>
  <c r="AG202" i="3"/>
  <c r="AF202" i="3"/>
  <c r="AE202" i="3"/>
  <c r="AD202" i="3"/>
  <c r="AC202" i="3"/>
  <c r="AB202" i="3"/>
  <c r="AA202" i="3"/>
  <c r="Z202" i="3"/>
  <c r="Y202" i="3"/>
  <c r="X202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G151" i="3"/>
  <c r="H151" i="3" s="1"/>
  <c r="I151" i="3" s="1"/>
  <c r="J151" i="3" s="1"/>
  <c r="K151" i="3" s="1"/>
  <c r="L151" i="3" s="1"/>
  <c r="D151" i="3"/>
  <c r="E151" i="3" s="1"/>
  <c r="F151" i="3" s="1"/>
  <c r="C143" i="3"/>
  <c r="P136" i="3"/>
  <c r="P135" i="3"/>
  <c r="P134" i="3"/>
  <c r="P133" i="3"/>
  <c r="P132" i="3"/>
  <c r="P131" i="3"/>
  <c r="E135" i="3"/>
  <c r="F135" i="3" s="1"/>
  <c r="G135" i="3" s="1"/>
  <c r="H135" i="3" s="1"/>
  <c r="I135" i="3" s="1"/>
  <c r="J135" i="3" s="1"/>
  <c r="K135" i="3" s="1"/>
  <c r="L135" i="3" s="1"/>
  <c r="M135" i="3" s="1"/>
  <c r="N135" i="3" s="1"/>
  <c r="O135" i="3" s="1"/>
  <c r="Q135" i="3" s="1"/>
  <c r="R135" i="3" s="1"/>
  <c r="S135" i="3" s="1"/>
  <c r="T135" i="3" s="1"/>
  <c r="U135" i="3" s="1"/>
  <c r="V135" i="3" s="1"/>
  <c r="W135" i="3" s="1"/>
  <c r="X135" i="3" s="1"/>
  <c r="Y135" i="3" s="1"/>
  <c r="Z135" i="3" s="1"/>
  <c r="AA135" i="3" s="1"/>
  <c r="AB135" i="3" s="1"/>
  <c r="AC135" i="3" s="1"/>
  <c r="AD135" i="3" s="1"/>
  <c r="AE135" i="3" s="1"/>
  <c r="AF135" i="3" s="1"/>
  <c r="AG135" i="3" s="1"/>
  <c r="D135" i="3"/>
  <c r="D126" i="3"/>
  <c r="C126" i="3"/>
  <c r="E116" i="3"/>
  <c r="E126" i="3" s="1"/>
  <c r="E92" i="3"/>
  <c r="M90" i="19" l="1"/>
  <c r="AD111" i="19"/>
  <c r="AE111" i="19"/>
  <c r="AC111" i="19"/>
  <c r="T111" i="19"/>
  <c r="R111" i="19"/>
  <c r="AB111" i="19"/>
  <c r="M111" i="19"/>
  <c r="Z111" i="19"/>
  <c r="U111" i="19"/>
  <c r="N111" i="19"/>
  <c r="AH111" i="19"/>
  <c r="F111" i="19"/>
  <c r="E111" i="19"/>
  <c r="D110" i="19"/>
  <c r="H111" i="19"/>
  <c r="G111" i="19"/>
  <c r="V111" i="19"/>
  <c r="E113" i="19"/>
  <c r="E114" i="19" s="1"/>
  <c r="AA111" i="19"/>
  <c r="P111" i="19"/>
  <c r="W111" i="19"/>
  <c r="O111" i="19"/>
  <c r="S111" i="19"/>
  <c r="X111" i="19"/>
  <c r="I111" i="19"/>
  <c r="J111" i="19"/>
  <c r="N151" i="3"/>
  <c r="C175" i="3"/>
  <c r="F116" i="3"/>
  <c r="N90" i="19" l="1"/>
  <c r="AG114" i="19"/>
  <c r="O114" i="19"/>
  <c r="Q114" i="19"/>
  <c r="N114" i="19"/>
  <c r="V114" i="19"/>
  <c r="AB114" i="19"/>
  <c r="D113" i="19"/>
  <c r="X114" i="19"/>
  <c r="W114" i="19"/>
  <c r="J114" i="19"/>
  <c r="AH114" i="19"/>
  <c r="S114" i="19"/>
  <c r="AE114" i="19"/>
  <c r="I114" i="19"/>
  <c r="Z114" i="19"/>
  <c r="H114" i="19"/>
  <c r="Y114" i="19"/>
  <c r="R114" i="19"/>
  <c r="AA114" i="19"/>
  <c r="P114" i="19"/>
  <c r="AF114" i="19"/>
  <c r="K114" i="19"/>
  <c r="AC114" i="19"/>
  <c r="L114" i="19"/>
  <c r="U114" i="19"/>
  <c r="F114" i="19"/>
  <c r="AD114" i="19"/>
  <c r="T114" i="19"/>
  <c r="M114" i="19"/>
  <c r="G114" i="19"/>
  <c r="D186" i="3"/>
  <c r="D24" i="1"/>
  <c r="D14" i="1"/>
  <c r="D50" i="1" s="1"/>
  <c r="O151" i="3"/>
  <c r="G116" i="3"/>
  <c r="F126" i="3"/>
  <c r="H116" i="3" l="1"/>
  <c r="G126" i="3"/>
  <c r="P90" i="19" l="1"/>
  <c r="Q151" i="3"/>
  <c r="I116" i="3"/>
  <c r="H126" i="3"/>
  <c r="Q90" i="19" l="1"/>
  <c r="R151" i="3"/>
  <c r="J116" i="3"/>
  <c r="I126" i="3"/>
  <c r="R90" i="19" l="1"/>
  <c r="S151" i="3"/>
  <c r="K116" i="3"/>
  <c r="J126" i="3"/>
  <c r="T151" i="3" l="1"/>
  <c r="L116" i="3"/>
  <c r="K126" i="3"/>
  <c r="T90" i="19" l="1"/>
  <c r="M116" i="3"/>
  <c r="L126" i="3"/>
  <c r="U90" i="19" l="1"/>
  <c r="N116" i="3"/>
  <c r="M126" i="3"/>
  <c r="V90" i="19" l="1"/>
  <c r="O116" i="3"/>
  <c r="N126" i="3"/>
  <c r="W90" i="19" l="1"/>
  <c r="P116" i="3"/>
  <c r="O126" i="3"/>
  <c r="X90" i="19" l="1"/>
  <c r="Q116" i="3"/>
  <c r="P126" i="3"/>
  <c r="R116" i="3" l="1"/>
  <c r="Q126" i="3"/>
  <c r="Z90" i="19" l="1"/>
  <c r="S116" i="3"/>
  <c r="R126" i="3"/>
  <c r="AA90" i="19" l="1"/>
  <c r="T116" i="3"/>
  <c r="S126" i="3"/>
  <c r="AB90" i="19" l="1"/>
  <c r="U116" i="3"/>
  <c r="T126" i="3"/>
  <c r="AC90" i="19" l="1"/>
  <c r="V116" i="3"/>
  <c r="U126" i="3"/>
  <c r="AD90" i="19" l="1"/>
  <c r="W116" i="3"/>
  <c r="V126" i="3"/>
  <c r="AE90" i="19" l="1"/>
  <c r="X116" i="3"/>
  <c r="W126" i="3"/>
  <c r="AF90" i="19" l="1"/>
  <c r="Y116" i="3"/>
  <c r="X126" i="3"/>
  <c r="AG90" i="19" l="1"/>
  <c r="Z116" i="3"/>
  <c r="Y126" i="3"/>
  <c r="AH90" i="19" l="1"/>
  <c r="AA116" i="3"/>
  <c r="Z126" i="3"/>
  <c r="AB116" i="3" l="1"/>
  <c r="AA126" i="3"/>
  <c r="AC116" i="3" l="1"/>
  <c r="AB126" i="3"/>
  <c r="AD116" i="3" l="1"/>
  <c r="AC126" i="3"/>
  <c r="AE116" i="3" l="1"/>
  <c r="AD126" i="3"/>
  <c r="AF116" i="3" l="1"/>
  <c r="AE126" i="3"/>
  <c r="AG116" i="3" l="1"/>
  <c r="AG126" i="3" s="1"/>
  <c r="AF126" i="3"/>
  <c r="C65" i="3" l="1"/>
  <c r="G40" i="3"/>
  <c r="H40" i="3" s="1"/>
  <c r="I40" i="3" s="1"/>
  <c r="J40" i="3" s="1"/>
  <c r="K40" i="3" s="1"/>
  <c r="L40" i="3" s="1"/>
  <c r="E40" i="3"/>
  <c r="F40" i="3" s="1"/>
  <c r="E14" i="3"/>
  <c r="Q24" i="3"/>
  <c r="R24" i="3" s="1"/>
  <c r="S24" i="3" s="1"/>
  <c r="T24" i="3" s="1"/>
  <c r="U24" i="3" s="1"/>
  <c r="V24" i="3" s="1"/>
  <c r="W24" i="3" s="1"/>
  <c r="X24" i="3" s="1"/>
  <c r="Y24" i="3" s="1"/>
  <c r="Z24" i="3" s="1"/>
  <c r="AA24" i="3" s="1"/>
  <c r="AB24" i="3" s="1"/>
  <c r="AC24" i="3" s="1"/>
  <c r="AD24" i="3" s="1"/>
  <c r="AE24" i="3" s="1"/>
  <c r="AF24" i="3" s="1"/>
  <c r="AG24" i="3" s="1"/>
  <c r="F24" i="3"/>
  <c r="G24" i="3" s="1"/>
  <c r="H24" i="3" s="1"/>
  <c r="I24" i="3" s="1"/>
  <c r="J24" i="3" s="1"/>
  <c r="K24" i="3" s="1"/>
  <c r="L24" i="3" s="1"/>
  <c r="M24" i="3" s="1"/>
  <c r="N24" i="3" s="1"/>
  <c r="O24" i="3" s="1"/>
  <c r="D24" i="3"/>
  <c r="B24" i="3"/>
  <c r="B32" i="3" s="1"/>
  <c r="B40" i="3" s="1"/>
  <c r="A47" i="2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L107" i="21"/>
  <c r="K107" i="21"/>
  <c r="J107" i="21"/>
  <c r="I107" i="21"/>
  <c r="H107" i="21"/>
  <c r="G107" i="21"/>
  <c r="F107" i="21"/>
  <c r="E107" i="21"/>
  <c r="D107" i="21"/>
  <c r="L106" i="21"/>
  <c r="K106" i="21"/>
  <c r="J106" i="21"/>
  <c r="I106" i="21"/>
  <c r="L105" i="21"/>
  <c r="K105" i="21"/>
  <c r="J105" i="21"/>
  <c r="I105" i="21"/>
  <c r="H105" i="21"/>
  <c r="G105" i="21"/>
  <c r="F105" i="21"/>
  <c r="E105" i="21"/>
  <c r="D105" i="21"/>
  <c r="L104" i="21"/>
  <c r="K104" i="21"/>
  <c r="J104" i="21"/>
  <c r="I104" i="21"/>
  <c r="H104" i="21"/>
  <c r="G104" i="21"/>
  <c r="F104" i="21"/>
  <c r="E104" i="21"/>
  <c r="D104" i="21"/>
  <c r="L103" i="21"/>
  <c r="K103" i="21"/>
  <c r="J103" i="21"/>
  <c r="I103" i="21"/>
  <c r="H103" i="21"/>
  <c r="G103" i="21"/>
  <c r="F103" i="21"/>
  <c r="E103" i="21"/>
  <c r="D103" i="21"/>
  <c r="L102" i="21"/>
  <c r="K102" i="21"/>
  <c r="J102" i="21"/>
  <c r="I102" i="21"/>
  <c r="H102" i="21"/>
  <c r="G102" i="21"/>
  <c r="F102" i="21"/>
  <c r="E102" i="21"/>
  <c r="D102" i="21"/>
  <c r="L90" i="21"/>
  <c r="K90" i="21"/>
  <c r="J90" i="21"/>
  <c r="I90" i="21"/>
  <c r="H90" i="21"/>
  <c r="G90" i="21"/>
  <c r="F90" i="21"/>
  <c r="E90" i="21"/>
  <c r="D90" i="21"/>
  <c r="L89" i="21"/>
  <c r="K89" i="21"/>
  <c r="J89" i="21"/>
  <c r="I89" i="21"/>
  <c r="H89" i="21"/>
  <c r="G89" i="21"/>
  <c r="F89" i="21"/>
  <c r="E89" i="21"/>
  <c r="D89" i="21"/>
  <c r="L88" i="21"/>
  <c r="K88" i="21"/>
  <c r="J88" i="21"/>
  <c r="I88" i="21"/>
  <c r="H88" i="21"/>
  <c r="G88" i="21"/>
  <c r="F88" i="21"/>
  <c r="E88" i="21"/>
  <c r="D88" i="21"/>
  <c r="L87" i="21"/>
  <c r="K87" i="21"/>
  <c r="J87" i="21"/>
  <c r="I87" i="21"/>
  <c r="H87" i="21"/>
  <c r="G87" i="21"/>
  <c r="F87" i="21"/>
  <c r="E87" i="21"/>
  <c r="D87" i="21"/>
  <c r="L86" i="21"/>
  <c r="K86" i="21"/>
  <c r="J86" i="21"/>
  <c r="I86" i="21"/>
  <c r="H86" i="21"/>
  <c r="G86" i="21"/>
  <c r="F86" i="21"/>
  <c r="E86" i="21"/>
  <c r="D86" i="21"/>
  <c r="L85" i="21"/>
  <c r="K85" i="21"/>
  <c r="J85" i="21"/>
  <c r="I85" i="21"/>
  <c r="H85" i="21"/>
  <c r="G85" i="21"/>
  <c r="F85" i="21"/>
  <c r="E85" i="21"/>
  <c r="D85" i="21"/>
  <c r="B89" i="21"/>
  <c r="L114" i="21"/>
  <c r="K114" i="21"/>
  <c r="J114" i="21"/>
  <c r="I114" i="21"/>
  <c r="H114" i="21"/>
  <c r="G114" i="21"/>
  <c r="F114" i="21"/>
  <c r="E114" i="21"/>
  <c r="D114" i="21"/>
  <c r="C114" i="21"/>
  <c r="L69" i="21"/>
  <c r="K69" i="21"/>
  <c r="J69" i="21"/>
  <c r="I69" i="21"/>
  <c r="H69" i="21"/>
  <c r="G69" i="21"/>
  <c r="F69" i="21"/>
  <c r="E69" i="21"/>
  <c r="D69" i="21"/>
  <c r="C69" i="21"/>
  <c r="B59" i="21"/>
  <c r="B69" i="21" s="1"/>
  <c r="B80" i="21" s="1"/>
  <c r="B97" i="21" s="1"/>
  <c r="B114" i="21" s="1"/>
  <c r="D76" i="3" l="1"/>
  <c r="B65" i="3"/>
  <c r="B48" i="3"/>
  <c r="B56" i="3" s="1"/>
  <c r="F14" i="3"/>
  <c r="B106" i="21"/>
  <c r="G14" i="3" l="1"/>
  <c r="N40" i="3"/>
  <c r="U40" i="3"/>
  <c r="U151" i="3" s="1"/>
  <c r="B76" i="3"/>
  <c r="B85" i="3" s="1"/>
  <c r="B97" i="3"/>
  <c r="B105" i="3" s="1"/>
  <c r="B116" i="3" s="1"/>
  <c r="B126" i="3" l="1"/>
  <c r="B135" i="3"/>
  <c r="B143" i="3" s="1"/>
  <c r="B151" i="3" s="1"/>
  <c r="V151" i="3"/>
  <c r="V40" i="3"/>
  <c r="O40" i="3"/>
  <c r="H14" i="3"/>
  <c r="B175" i="3" l="1"/>
  <c r="B159" i="3"/>
  <c r="B167" i="3" s="1"/>
  <c r="W151" i="3"/>
  <c r="I14" i="3"/>
  <c r="W40" i="3"/>
  <c r="X151" i="3" l="1"/>
  <c r="B207" i="3"/>
  <c r="B215" i="3" s="1"/>
  <c r="B186" i="3"/>
  <c r="B195" i="3" s="1"/>
  <c r="X40" i="3"/>
  <c r="Q40" i="3"/>
  <c r="J14" i="3"/>
  <c r="Y151" i="3" l="1"/>
  <c r="K14" i="3"/>
  <c r="R40" i="3"/>
  <c r="Y40" i="3"/>
  <c r="Z151" i="3" l="1"/>
  <c r="Z40" i="3"/>
  <c r="S40" i="3"/>
  <c r="L14" i="3"/>
  <c r="AA151" i="3" l="1"/>
  <c r="M14" i="3"/>
  <c r="T40" i="3"/>
  <c r="AA40" i="3"/>
  <c r="AB151" i="3" l="1"/>
  <c r="AB40" i="3"/>
  <c r="N14" i="3"/>
  <c r="AC151" i="3" l="1"/>
  <c r="O14" i="3"/>
  <c r="AC40" i="3"/>
  <c r="AD151" i="3" l="1"/>
  <c r="AD40" i="3"/>
  <c r="P14" i="3"/>
  <c r="AE151" i="3" l="1"/>
  <c r="Q14" i="3"/>
  <c r="AE40" i="3"/>
  <c r="AF151" i="3" l="1"/>
  <c r="AF40" i="3"/>
  <c r="R14" i="3"/>
  <c r="AG151" i="3" l="1"/>
  <c r="S14" i="3"/>
  <c r="AG40" i="3"/>
  <c r="T14" i="3" l="1"/>
  <c r="U14" i="3" l="1"/>
  <c r="V14" i="3" l="1"/>
  <c r="W14" i="3" l="1"/>
  <c r="X14" i="3" l="1"/>
  <c r="Y14" i="3" l="1"/>
  <c r="Z14" i="3" l="1"/>
  <c r="AA14" i="3" l="1"/>
  <c r="AB14" i="3" l="1"/>
  <c r="AC14" i="3" l="1"/>
  <c r="AD14" i="3" l="1"/>
  <c r="AE14" i="3" l="1"/>
  <c r="AF14" i="3" l="1"/>
  <c r="AG14" i="3" l="1"/>
  <c r="F27" i="2" l="1"/>
  <c r="F34" i="2" s="1"/>
  <c r="F26" i="2"/>
  <c r="F33" i="2" s="1"/>
  <c r="E27" i="2" l="1"/>
  <c r="E26" i="2"/>
  <c r="G19" i="2"/>
  <c r="H19" i="2" s="1"/>
  <c r="I19" i="2" s="1"/>
  <c r="E34" i="2" l="1"/>
  <c r="E33" i="2"/>
  <c r="G49" i="3"/>
  <c r="U49" i="3" s="1"/>
  <c r="G45" i="3"/>
  <c r="U45" i="3" s="1"/>
  <c r="G44" i="3"/>
  <c r="U44" i="3" s="1"/>
  <c r="D38" i="3"/>
  <c r="G38" i="3" s="1"/>
  <c r="U38" i="3" s="1"/>
  <c r="G41" i="3"/>
  <c r="U41" i="3" s="1"/>
  <c r="G39" i="3"/>
  <c r="U39" i="3" s="1"/>
  <c r="G37" i="3"/>
  <c r="U37" i="3" s="1"/>
  <c r="G36" i="3"/>
  <c r="U36" i="3" s="1"/>
  <c r="D160" i="3"/>
  <c r="D155" i="3"/>
  <c r="D46" i="3"/>
  <c r="C144" i="3"/>
  <c r="C142" i="3"/>
  <c r="C140" i="3"/>
  <c r="C139" i="3"/>
  <c r="E134" i="3"/>
  <c r="E132" i="3"/>
  <c r="E131" i="3"/>
  <c r="D115" i="3"/>
  <c r="D136" i="3"/>
  <c r="D133" i="3"/>
  <c r="D132" i="3"/>
  <c r="D131" i="3"/>
  <c r="C30" i="3"/>
  <c r="C141" i="3" s="1"/>
  <c r="P25" i="3"/>
  <c r="P22" i="3"/>
  <c r="E25" i="3"/>
  <c r="E136" i="3" s="1"/>
  <c r="E22" i="3"/>
  <c r="E133" i="3" s="1"/>
  <c r="G47" i="3" l="1"/>
  <c r="D158" i="3"/>
  <c r="G46" i="3"/>
  <c r="U46" i="3" s="1"/>
  <c r="D156" i="3"/>
  <c r="D157" i="3"/>
  <c r="D85" i="3" l="1"/>
  <c r="D159" i="3"/>
  <c r="P47" i="3"/>
  <c r="P158" i="3" s="1"/>
  <c r="E48" i="3"/>
  <c r="D56" i="3"/>
  <c r="D32" i="3" s="1"/>
  <c r="G48" i="3"/>
  <c r="I48" i="2"/>
  <c r="H48" i="2"/>
  <c r="G48" i="2"/>
  <c r="F48" i="2"/>
  <c r="E48" i="2"/>
  <c r="I47" i="2"/>
  <c r="H47" i="2"/>
  <c r="G47" i="2"/>
  <c r="F47" i="2"/>
  <c r="E47" i="2"/>
  <c r="I41" i="2"/>
  <c r="H41" i="2"/>
  <c r="G41" i="2"/>
  <c r="F41" i="2"/>
  <c r="E41" i="2"/>
  <c r="I40" i="2"/>
  <c r="H40" i="2"/>
  <c r="G40" i="2"/>
  <c r="F40" i="2"/>
  <c r="E40" i="2"/>
  <c r="J19" i="2"/>
  <c r="U160" i="3"/>
  <c r="V160" i="3" s="1"/>
  <c r="W160" i="3" s="1"/>
  <c r="U157" i="3"/>
  <c r="V157" i="3" s="1"/>
  <c r="W157" i="3" s="1"/>
  <c r="U156" i="3"/>
  <c r="V156" i="3" s="1"/>
  <c r="U155" i="3"/>
  <c r="V155" i="3" s="1"/>
  <c r="W155" i="3" s="1"/>
  <c r="B188" i="3"/>
  <c r="B197" i="3" s="1"/>
  <c r="B78" i="3"/>
  <c r="B87" i="3" s="1"/>
  <c r="N160" i="3"/>
  <c r="N155" i="3"/>
  <c r="O155" i="3" s="1"/>
  <c r="G160" i="3"/>
  <c r="H160" i="3" s="1"/>
  <c r="G155" i="3"/>
  <c r="H155" i="3" s="1"/>
  <c r="E160" i="3"/>
  <c r="F160" i="3" s="1"/>
  <c r="E158" i="3"/>
  <c r="F158" i="3" s="1"/>
  <c r="E157" i="3"/>
  <c r="E156" i="3"/>
  <c r="E155" i="3"/>
  <c r="U57" i="3"/>
  <c r="M57" i="3"/>
  <c r="G57" i="3"/>
  <c r="D57" i="3"/>
  <c r="D33" i="3" s="1"/>
  <c r="D55" i="3"/>
  <c r="D31" i="3" s="1"/>
  <c r="U54" i="3"/>
  <c r="D54" i="3"/>
  <c r="D30" i="3" s="1"/>
  <c r="U53" i="3"/>
  <c r="D53" i="3"/>
  <c r="D29" i="3" s="1"/>
  <c r="U52" i="3"/>
  <c r="M52" i="3"/>
  <c r="G52" i="3"/>
  <c r="D52" i="3"/>
  <c r="D28" i="3" s="1"/>
  <c r="M53" i="3"/>
  <c r="G53" i="3"/>
  <c r="V49" i="3"/>
  <c r="W49" i="3" s="1"/>
  <c r="X49" i="3" s="1"/>
  <c r="Y49" i="3" s="1"/>
  <c r="Z49" i="3" s="1"/>
  <c r="AA49" i="3" s="1"/>
  <c r="AB49" i="3" s="1"/>
  <c r="AC49" i="3" s="1"/>
  <c r="AD49" i="3" s="1"/>
  <c r="AE49" i="3" s="1"/>
  <c r="AF49" i="3" s="1"/>
  <c r="AG49" i="3" s="1"/>
  <c r="N49" i="3"/>
  <c r="O49" i="3" s="1"/>
  <c r="Q49" i="3" s="1"/>
  <c r="R49" i="3" s="1"/>
  <c r="S49" i="3" s="1"/>
  <c r="T49" i="3" s="1"/>
  <c r="H49" i="3"/>
  <c r="I49" i="3" s="1"/>
  <c r="J49" i="3" s="1"/>
  <c r="K49" i="3" s="1"/>
  <c r="L49" i="3" s="1"/>
  <c r="E49" i="3"/>
  <c r="F49" i="3" s="1"/>
  <c r="E47" i="3"/>
  <c r="F47" i="3" s="1"/>
  <c r="V46" i="3"/>
  <c r="W46" i="3" s="1"/>
  <c r="X46" i="3" s="1"/>
  <c r="Y46" i="3" s="1"/>
  <c r="Z46" i="3" s="1"/>
  <c r="AA46" i="3" s="1"/>
  <c r="AB46" i="3" s="1"/>
  <c r="AC46" i="3" s="1"/>
  <c r="AD46" i="3" s="1"/>
  <c r="AE46" i="3" s="1"/>
  <c r="AF46" i="3" s="1"/>
  <c r="AG46" i="3" s="1"/>
  <c r="E46" i="3"/>
  <c r="F46" i="3" s="1"/>
  <c r="V45" i="3"/>
  <c r="W45" i="3" s="1"/>
  <c r="X45" i="3" s="1"/>
  <c r="Y45" i="3" s="1"/>
  <c r="Z45" i="3" s="1"/>
  <c r="AA45" i="3" s="1"/>
  <c r="AB45" i="3" s="1"/>
  <c r="AC45" i="3" s="1"/>
  <c r="AD45" i="3" s="1"/>
  <c r="AE45" i="3" s="1"/>
  <c r="AF45" i="3" s="1"/>
  <c r="AG45" i="3" s="1"/>
  <c r="E45" i="3"/>
  <c r="F45" i="3" s="1"/>
  <c r="V44" i="3"/>
  <c r="W44" i="3" s="1"/>
  <c r="X44" i="3" s="1"/>
  <c r="Y44" i="3" s="1"/>
  <c r="Z44" i="3" s="1"/>
  <c r="AA44" i="3" s="1"/>
  <c r="AB44" i="3" s="1"/>
  <c r="AC44" i="3" s="1"/>
  <c r="AD44" i="3" s="1"/>
  <c r="AE44" i="3" s="1"/>
  <c r="AF44" i="3" s="1"/>
  <c r="AG44" i="3" s="1"/>
  <c r="N44" i="3"/>
  <c r="O44" i="3" s="1"/>
  <c r="Q44" i="3" s="1"/>
  <c r="R44" i="3" s="1"/>
  <c r="S44" i="3" s="1"/>
  <c r="T44" i="3" s="1"/>
  <c r="H44" i="3"/>
  <c r="I44" i="3" s="1"/>
  <c r="J44" i="3" s="1"/>
  <c r="K44" i="3" s="1"/>
  <c r="L44" i="3" s="1"/>
  <c r="E44" i="3"/>
  <c r="F44" i="3" s="1"/>
  <c r="G159" i="3" l="1"/>
  <c r="P48" i="3"/>
  <c r="P159" i="3" s="1"/>
  <c r="P167" i="3" s="1"/>
  <c r="E159" i="3"/>
  <c r="D167" i="3"/>
  <c r="D143" i="3" s="1"/>
  <c r="D195" i="3"/>
  <c r="G56" i="3"/>
  <c r="H48" i="3"/>
  <c r="D65" i="3"/>
  <c r="F48" i="3"/>
  <c r="F56" i="3" s="1"/>
  <c r="E56" i="3"/>
  <c r="E32" i="3" s="1"/>
  <c r="G54" i="3"/>
  <c r="N156" i="3"/>
  <c r="G156" i="3"/>
  <c r="H156" i="3" s="1"/>
  <c r="I156" i="3" s="1"/>
  <c r="I155" i="3"/>
  <c r="J155" i="3" s="1"/>
  <c r="K155" i="3" s="1"/>
  <c r="X157" i="3"/>
  <c r="X160" i="3"/>
  <c r="X155" i="3"/>
  <c r="O160" i="3"/>
  <c r="F157" i="3"/>
  <c r="F156" i="3"/>
  <c r="W156" i="3"/>
  <c r="F155" i="3"/>
  <c r="I160" i="3"/>
  <c r="H45" i="3"/>
  <c r="I45" i="3" s="1"/>
  <c r="J45" i="3" s="1"/>
  <c r="K45" i="3" s="1"/>
  <c r="L45" i="3" s="1"/>
  <c r="N157" i="3"/>
  <c r="N45" i="3"/>
  <c r="F159" i="3" l="1"/>
  <c r="F167" i="3" s="1"/>
  <c r="E167" i="3"/>
  <c r="E143" i="3" s="1"/>
  <c r="D175" i="3"/>
  <c r="E186" i="3" s="1"/>
  <c r="H159" i="3"/>
  <c r="G167" i="3"/>
  <c r="E85" i="3"/>
  <c r="D97" i="3"/>
  <c r="E76" i="3"/>
  <c r="F32" i="3"/>
  <c r="E65" i="3"/>
  <c r="I48" i="3"/>
  <c r="H56" i="3"/>
  <c r="H46" i="3"/>
  <c r="I46" i="3" s="1"/>
  <c r="J156" i="3"/>
  <c r="K156" i="3" s="1"/>
  <c r="G157" i="3"/>
  <c r="H157" i="3" s="1"/>
  <c r="I157" i="3" s="1"/>
  <c r="J157" i="3" s="1"/>
  <c r="K157" i="3" s="1"/>
  <c r="O156" i="3"/>
  <c r="J160" i="3"/>
  <c r="L155" i="3"/>
  <c r="Y160" i="3"/>
  <c r="Y157" i="3"/>
  <c r="X156" i="3"/>
  <c r="Y155" i="3"/>
  <c r="Q155" i="3"/>
  <c r="O157" i="3"/>
  <c r="O45" i="3"/>
  <c r="M54" i="3"/>
  <c r="N46" i="3"/>
  <c r="I159" i="3" l="1"/>
  <c r="H167" i="3"/>
  <c r="F143" i="3"/>
  <c r="E175" i="3"/>
  <c r="D207" i="3"/>
  <c r="E195" i="3"/>
  <c r="E97" i="3"/>
  <c r="F85" i="3"/>
  <c r="F76" i="3"/>
  <c r="J48" i="3"/>
  <c r="I56" i="3"/>
  <c r="G32" i="3"/>
  <c r="F65" i="3"/>
  <c r="H47" i="3"/>
  <c r="I47" i="3" s="1"/>
  <c r="J47" i="3" s="1"/>
  <c r="K47" i="3" s="1"/>
  <c r="L47" i="3" s="1"/>
  <c r="M47" i="3" s="1"/>
  <c r="U47" i="3" s="1"/>
  <c r="G158" i="3"/>
  <c r="H158" i="3" s="1"/>
  <c r="I158" i="3" s="1"/>
  <c r="J158" i="3" s="1"/>
  <c r="G55" i="3"/>
  <c r="Z160" i="3"/>
  <c r="Y156" i="3"/>
  <c r="Z155" i="3"/>
  <c r="L157" i="3"/>
  <c r="R155" i="3"/>
  <c r="Z157" i="3"/>
  <c r="K160" i="3"/>
  <c r="Q160" i="3"/>
  <c r="L156" i="3"/>
  <c r="O46" i="3"/>
  <c r="J46" i="3"/>
  <c r="U55" i="3" l="1"/>
  <c r="V47" i="3"/>
  <c r="W47" i="3" s="1"/>
  <c r="X47" i="3" s="1"/>
  <c r="Y47" i="3" s="1"/>
  <c r="Z47" i="3" s="1"/>
  <c r="AA47" i="3" s="1"/>
  <c r="AB47" i="3" s="1"/>
  <c r="AC47" i="3" s="1"/>
  <c r="AD47" i="3" s="1"/>
  <c r="AE47" i="3" s="1"/>
  <c r="AF47" i="3" s="1"/>
  <c r="AG47" i="3" s="1"/>
  <c r="U158" i="3"/>
  <c r="V158" i="3" s="1"/>
  <c r="W158" i="3" s="1"/>
  <c r="X158" i="3" s="1"/>
  <c r="Y158" i="3" s="1"/>
  <c r="Z158" i="3" s="1"/>
  <c r="AA158" i="3" s="1"/>
  <c r="M55" i="3"/>
  <c r="N47" i="3"/>
  <c r="O47" i="3" s="1"/>
  <c r="J159" i="3"/>
  <c r="I167" i="3"/>
  <c r="F195" i="3"/>
  <c r="E207" i="3"/>
  <c r="F186" i="3"/>
  <c r="G143" i="3"/>
  <c r="F175" i="3"/>
  <c r="G186" i="3" s="1"/>
  <c r="F97" i="3"/>
  <c r="G85" i="3"/>
  <c r="G76" i="3"/>
  <c r="H32" i="3"/>
  <c r="G65" i="3"/>
  <c r="K48" i="3"/>
  <c r="J56" i="3"/>
  <c r="L160" i="3"/>
  <c r="K158" i="3"/>
  <c r="AA155" i="3"/>
  <c r="R160" i="3"/>
  <c r="Q157" i="3"/>
  <c r="Q158" i="3"/>
  <c r="AB158" i="3"/>
  <c r="AA160" i="3"/>
  <c r="AA157" i="3"/>
  <c r="S155" i="3"/>
  <c r="Z156" i="3"/>
  <c r="Q156" i="3"/>
  <c r="Q45" i="3"/>
  <c r="K46" i="3"/>
  <c r="K159" i="3" l="1"/>
  <c r="J167" i="3"/>
  <c r="H143" i="3"/>
  <c r="G175" i="3"/>
  <c r="G195" i="3"/>
  <c r="F207" i="3"/>
  <c r="H85" i="3"/>
  <c r="G97" i="3"/>
  <c r="H76" i="3"/>
  <c r="Q48" i="3"/>
  <c r="P56" i="3"/>
  <c r="L48" i="3"/>
  <c r="K56" i="3"/>
  <c r="I32" i="3"/>
  <c r="H65" i="3"/>
  <c r="AA156" i="3"/>
  <c r="S160" i="3"/>
  <c r="R156" i="3"/>
  <c r="AB160" i="3"/>
  <c r="L158" i="3"/>
  <c r="M158" i="3" s="1"/>
  <c r="N158" i="3" s="1"/>
  <c r="O158" i="3" s="1"/>
  <c r="AC158" i="3"/>
  <c r="R158" i="3"/>
  <c r="AB157" i="3"/>
  <c r="AB155" i="3"/>
  <c r="T155" i="3"/>
  <c r="R157" i="3"/>
  <c r="Q46" i="3"/>
  <c r="R45" i="3"/>
  <c r="L46" i="3"/>
  <c r="L56" i="3" l="1"/>
  <c r="M48" i="3"/>
  <c r="I143" i="3"/>
  <c r="H175" i="3"/>
  <c r="I186" i="3" s="1"/>
  <c r="G207" i="3"/>
  <c r="H195" i="3"/>
  <c r="H186" i="3"/>
  <c r="L159" i="3"/>
  <c r="K167" i="3"/>
  <c r="I85" i="3"/>
  <c r="H97" i="3"/>
  <c r="I76" i="3"/>
  <c r="J32" i="3"/>
  <c r="I65" i="3"/>
  <c r="J76" i="3" s="1"/>
  <c r="R48" i="3"/>
  <c r="Q56" i="3"/>
  <c r="AC160" i="3"/>
  <c r="AC157" i="3"/>
  <c r="S158" i="3"/>
  <c r="AD158" i="3"/>
  <c r="T160" i="3"/>
  <c r="S157" i="3"/>
  <c r="AC155" i="3"/>
  <c r="AB156" i="3"/>
  <c r="S156" i="3"/>
  <c r="R46" i="3"/>
  <c r="S45" i="3"/>
  <c r="Q47" i="3"/>
  <c r="N48" i="3" l="1"/>
  <c r="U48" i="3"/>
  <c r="M56" i="3"/>
  <c r="J143" i="3"/>
  <c r="I175" i="3"/>
  <c r="I195" i="3"/>
  <c r="H207" i="3"/>
  <c r="L167" i="3"/>
  <c r="M159" i="3"/>
  <c r="J85" i="3"/>
  <c r="I97" i="3"/>
  <c r="S48" i="3"/>
  <c r="R56" i="3"/>
  <c r="K32" i="3"/>
  <c r="J65" i="3"/>
  <c r="K76" i="3" s="1"/>
  <c r="T158" i="3"/>
  <c r="AC156" i="3"/>
  <c r="T157" i="3"/>
  <c r="AD155" i="3"/>
  <c r="AE158" i="3"/>
  <c r="AD157" i="3"/>
  <c r="T156" i="3"/>
  <c r="AD160" i="3"/>
  <c r="R47" i="3"/>
  <c r="T45" i="3"/>
  <c r="S46" i="3"/>
  <c r="K143" i="3" l="1"/>
  <c r="J175" i="3"/>
  <c r="K186" i="3" s="1"/>
  <c r="I207" i="3"/>
  <c r="J195" i="3"/>
  <c r="N159" i="3"/>
  <c r="M167" i="3"/>
  <c r="U159" i="3"/>
  <c r="V48" i="3"/>
  <c r="U56" i="3"/>
  <c r="J186" i="3"/>
  <c r="O48" i="3"/>
  <c r="O56" i="3" s="1"/>
  <c r="N56" i="3"/>
  <c r="K85" i="3"/>
  <c r="J97" i="3"/>
  <c r="L32" i="3"/>
  <c r="K65" i="3"/>
  <c r="T48" i="3"/>
  <c r="T56" i="3" s="1"/>
  <c r="S56" i="3"/>
  <c r="AE155" i="3"/>
  <c r="AE157" i="3"/>
  <c r="AD156" i="3"/>
  <c r="AE160" i="3"/>
  <c r="AF158" i="3"/>
  <c r="T46" i="3"/>
  <c r="S47" i="3"/>
  <c r="U167" i="3" l="1"/>
  <c r="V159" i="3"/>
  <c r="J207" i="3"/>
  <c r="K195" i="3"/>
  <c r="V56" i="3"/>
  <c r="W48" i="3"/>
  <c r="O159" i="3"/>
  <c r="N167" i="3"/>
  <c r="L143" i="3"/>
  <c r="K175" i="3"/>
  <c r="L186" i="3" s="1"/>
  <c r="L85" i="3"/>
  <c r="K97" i="3"/>
  <c r="L76" i="3"/>
  <c r="M32" i="3"/>
  <c r="L65" i="3"/>
  <c r="M76" i="3" s="1"/>
  <c r="AF160" i="3"/>
  <c r="AE156" i="3"/>
  <c r="AF157" i="3"/>
  <c r="AG158" i="3"/>
  <c r="AF155" i="3"/>
  <c r="T47" i="3"/>
  <c r="L175" i="3" l="1"/>
  <c r="M186" i="3" s="1"/>
  <c r="M143" i="3"/>
  <c r="N143" i="3"/>
  <c r="Q159" i="3"/>
  <c r="O167" i="3"/>
  <c r="O143" i="3" s="1"/>
  <c r="W159" i="3"/>
  <c r="V167" i="3"/>
  <c r="W56" i="3"/>
  <c r="X48" i="3"/>
  <c r="K207" i="3"/>
  <c r="L195" i="3"/>
  <c r="L97" i="3"/>
  <c r="M85" i="3"/>
  <c r="N32" i="3"/>
  <c r="M65" i="3"/>
  <c r="AG157" i="3"/>
  <c r="AF156" i="3"/>
  <c r="AG155" i="3"/>
  <c r="AG160" i="3"/>
  <c r="X159" i="3" l="1"/>
  <c r="W167" i="3"/>
  <c r="O175" i="3"/>
  <c r="P143" i="3"/>
  <c r="R159" i="3"/>
  <c r="Q167" i="3"/>
  <c r="Q143" i="3" s="1"/>
  <c r="N175" i="3"/>
  <c r="M175" i="3"/>
  <c r="Y48" i="3"/>
  <c r="X56" i="3"/>
  <c r="L207" i="3"/>
  <c r="M195" i="3"/>
  <c r="N85" i="3"/>
  <c r="M97" i="3"/>
  <c r="N76" i="3"/>
  <c r="O32" i="3"/>
  <c r="N65" i="3"/>
  <c r="O76" i="3" s="1"/>
  <c r="AG156" i="3"/>
  <c r="S159" i="3" l="1"/>
  <c r="R167" i="3"/>
  <c r="R143" i="3" s="1"/>
  <c r="O207" i="3"/>
  <c r="P195" i="3"/>
  <c r="P186" i="3"/>
  <c r="Q175" i="3"/>
  <c r="P175" i="3"/>
  <c r="Z48" i="3"/>
  <c r="Y56" i="3"/>
  <c r="M207" i="3"/>
  <c r="N195" i="3"/>
  <c r="N186" i="3"/>
  <c r="N207" i="3"/>
  <c r="O195" i="3"/>
  <c r="X167" i="3"/>
  <c r="Y159" i="3"/>
  <c r="O186" i="3"/>
  <c r="N97" i="3"/>
  <c r="O85" i="3"/>
  <c r="P32" i="3"/>
  <c r="O65" i="3"/>
  <c r="B11" i="1"/>
  <c r="B21" i="1" s="1"/>
  <c r="B34" i="1" s="1"/>
  <c r="B49" i="21"/>
  <c r="B60" i="21" s="1"/>
  <c r="B70" i="21" s="1"/>
  <c r="B81" i="21" s="1"/>
  <c r="B47" i="21"/>
  <c r="B58" i="21" s="1"/>
  <c r="B68" i="21" s="1"/>
  <c r="B79" i="21" s="1"/>
  <c r="B46" i="21"/>
  <c r="B57" i="21" s="1"/>
  <c r="B67" i="21" s="1"/>
  <c r="B78" i="21" s="1"/>
  <c r="B45" i="21"/>
  <c r="B56" i="21" s="1"/>
  <c r="B66" i="21" s="1"/>
  <c r="B77" i="21" s="1"/>
  <c r="B44" i="21"/>
  <c r="B55" i="21" s="1"/>
  <c r="B65" i="21" s="1"/>
  <c r="B76" i="21" s="1"/>
  <c r="L111" i="21"/>
  <c r="K111" i="21"/>
  <c r="J111" i="21"/>
  <c r="I111" i="21"/>
  <c r="H111" i="21"/>
  <c r="G111" i="21"/>
  <c r="F111" i="21"/>
  <c r="E111" i="21"/>
  <c r="D111" i="21"/>
  <c r="C111" i="21"/>
  <c r="L66" i="21"/>
  <c r="K66" i="21"/>
  <c r="J66" i="21"/>
  <c r="I66" i="21"/>
  <c r="H66" i="21"/>
  <c r="G66" i="21"/>
  <c r="F66" i="21"/>
  <c r="E66" i="21"/>
  <c r="D66" i="21"/>
  <c r="C66" i="21"/>
  <c r="U148" i="3"/>
  <c r="G148" i="3"/>
  <c r="D148" i="3"/>
  <c r="F132" i="3"/>
  <c r="G132" i="3" s="1"/>
  <c r="H132" i="3" s="1"/>
  <c r="I132" i="3" s="1"/>
  <c r="J132" i="3" s="1"/>
  <c r="K132" i="3" s="1"/>
  <c r="L132" i="3" s="1"/>
  <c r="M132" i="3" s="1"/>
  <c r="N132" i="3" s="1"/>
  <c r="O132" i="3" s="1"/>
  <c r="Q132" i="3" s="1"/>
  <c r="R132" i="3" s="1"/>
  <c r="S132" i="3" s="1"/>
  <c r="T132" i="3" s="1"/>
  <c r="U132" i="3" s="1"/>
  <c r="V132" i="3" s="1"/>
  <c r="W132" i="3" s="1"/>
  <c r="X132" i="3" s="1"/>
  <c r="Y132" i="3" s="1"/>
  <c r="Z132" i="3" s="1"/>
  <c r="AA132" i="3" s="1"/>
  <c r="AB132" i="3" s="1"/>
  <c r="AC132" i="3" s="1"/>
  <c r="AD132" i="3" s="1"/>
  <c r="AE132" i="3" s="1"/>
  <c r="AF132" i="3" s="1"/>
  <c r="AG132" i="3" s="1"/>
  <c r="V37" i="3"/>
  <c r="N37" i="3"/>
  <c r="H37" i="3"/>
  <c r="E37" i="3"/>
  <c r="F21" i="3"/>
  <c r="G21" i="3" s="1"/>
  <c r="H21" i="3" s="1"/>
  <c r="I21" i="3" s="1"/>
  <c r="J21" i="3" s="1"/>
  <c r="K21" i="3" s="1"/>
  <c r="L21" i="3" s="1"/>
  <c r="M21" i="3" s="1"/>
  <c r="N21" i="3" s="1"/>
  <c r="O21" i="3" s="1"/>
  <c r="Q21" i="3" s="1"/>
  <c r="R21" i="3" s="1"/>
  <c r="S21" i="3" s="1"/>
  <c r="T21" i="3" s="1"/>
  <c r="U21" i="3" s="1"/>
  <c r="V21" i="3" s="1"/>
  <c r="W21" i="3" s="1"/>
  <c r="X21" i="3" s="1"/>
  <c r="Y21" i="3" s="1"/>
  <c r="Z21" i="3" s="1"/>
  <c r="AA21" i="3" s="1"/>
  <c r="AB21" i="3" s="1"/>
  <c r="AC21" i="3" s="1"/>
  <c r="AD21" i="3" s="1"/>
  <c r="AE21" i="3" s="1"/>
  <c r="AF21" i="3" s="1"/>
  <c r="AG21" i="3" s="1"/>
  <c r="B21" i="3"/>
  <c r="B29" i="3" s="1"/>
  <c r="B37" i="3" s="1"/>
  <c r="B15" i="1"/>
  <c r="B13" i="1"/>
  <c r="B12" i="1"/>
  <c r="B10" i="1"/>
  <c r="Z56" i="3" l="1"/>
  <c r="AA48" i="3"/>
  <c r="Q207" i="3"/>
  <c r="R195" i="3"/>
  <c r="Y167" i="3"/>
  <c r="Z159" i="3"/>
  <c r="P207" i="3"/>
  <c r="Q195" i="3"/>
  <c r="R186" i="3"/>
  <c r="R175" i="3"/>
  <c r="Q186" i="3"/>
  <c r="T159" i="3"/>
  <c r="T167" i="3" s="1"/>
  <c r="S167" i="3"/>
  <c r="S143" i="3" s="1"/>
  <c r="P85" i="3"/>
  <c r="O97" i="3"/>
  <c r="P76" i="3"/>
  <c r="Q32" i="3"/>
  <c r="P65" i="3"/>
  <c r="Q76" i="3" s="1"/>
  <c r="B96" i="21"/>
  <c r="B88" i="21"/>
  <c r="B94" i="21"/>
  <c r="B86" i="21"/>
  <c r="B95" i="21"/>
  <c r="B87" i="21"/>
  <c r="B93" i="21"/>
  <c r="B85" i="21"/>
  <c r="B98" i="21"/>
  <c r="B90" i="21"/>
  <c r="V148" i="3"/>
  <c r="U164" i="3"/>
  <c r="E148" i="3"/>
  <c r="D164" i="3"/>
  <c r="D140" i="3" s="1"/>
  <c r="H148" i="3"/>
  <c r="G164" i="3"/>
  <c r="N148" i="3"/>
  <c r="M164" i="3"/>
  <c r="C62" i="3"/>
  <c r="F37" i="3"/>
  <c r="F53" i="3" s="1"/>
  <c r="E53" i="3"/>
  <c r="E29" i="3" s="1"/>
  <c r="I37" i="3"/>
  <c r="H53" i="3"/>
  <c r="O37" i="3"/>
  <c r="N53" i="3"/>
  <c r="W37" i="3"/>
  <c r="V53" i="3"/>
  <c r="B62" i="3"/>
  <c r="B45" i="3"/>
  <c r="B53" i="3" s="1"/>
  <c r="C172" i="3"/>
  <c r="D62" i="3"/>
  <c r="D21" i="3"/>
  <c r="C123" i="3"/>
  <c r="E11" i="3"/>
  <c r="B47" i="1"/>
  <c r="C27" i="2"/>
  <c r="C26" i="2"/>
  <c r="K19" i="2"/>
  <c r="L19" i="2" s="1"/>
  <c r="M19" i="2" s="1"/>
  <c r="N19" i="2" s="1"/>
  <c r="C66" i="3"/>
  <c r="C64" i="3"/>
  <c r="C63" i="3"/>
  <c r="C61" i="3"/>
  <c r="D66" i="3"/>
  <c r="U152" i="3"/>
  <c r="U168" i="3" s="1"/>
  <c r="U150" i="3"/>
  <c r="U166" i="3" s="1"/>
  <c r="U149" i="3"/>
  <c r="U165" i="3" s="1"/>
  <c r="U147" i="3"/>
  <c r="U163" i="3" s="1"/>
  <c r="M168" i="3"/>
  <c r="M166" i="3"/>
  <c r="M165" i="3"/>
  <c r="M163" i="3"/>
  <c r="G152" i="3"/>
  <c r="G168" i="3" s="1"/>
  <c r="G150" i="3"/>
  <c r="G166" i="3" s="1"/>
  <c r="G149" i="3"/>
  <c r="G165" i="3" s="1"/>
  <c r="G147" i="3"/>
  <c r="G163" i="3" s="1"/>
  <c r="D152" i="3"/>
  <c r="D168" i="3" s="1"/>
  <c r="D144" i="3" s="1"/>
  <c r="D150" i="3"/>
  <c r="D166" i="3" s="1"/>
  <c r="D142" i="3" s="1"/>
  <c r="D149" i="3"/>
  <c r="D165" i="3" s="1"/>
  <c r="D141" i="3" s="1"/>
  <c r="D147" i="3"/>
  <c r="D163" i="3" s="1"/>
  <c r="D139" i="3" s="1"/>
  <c r="V41" i="3"/>
  <c r="N41" i="3"/>
  <c r="H41" i="3"/>
  <c r="E41" i="3"/>
  <c r="V39" i="3"/>
  <c r="N39" i="3"/>
  <c r="H39" i="3"/>
  <c r="E39" i="3"/>
  <c r="V38" i="3"/>
  <c r="N38" i="3"/>
  <c r="H38" i="3"/>
  <c r="E38" i="3"/>
  <c r="V36" i="3"/>
  <c r="N36" i="3"/>
  <c r="H36" i="3"/>
  <c r="E36" i="3"/>
  <c r="C127" i="3"/>
  <c r="C125" i="3"/>
  <c r="C124" i="3"/>
  <c r="C122" i="3"/>
  <c r="G15" i="20" l="1"/>
  <c r="S175" i="3"/>
  <c r="T143" i="3"/>
  <c r="R207" i="3"/>
  <c r="S195" i="3"/>
  <c r="AB48" i="3"/>
  <c r="AA56" i="3"/>
  <c r="S186" i="3"/>
  <c r="AA159" i="3"/>
  <c r="Z167" i="3"/>
  <c r="Q85" i="3"/>
  <c r="P97" i="3"/>
  <c r="R32" i="3"/>
  <c r="Q65" i="3"/>
  <c r="D73" i="3"/>
  <c r="B111" i="21"/>
  <c r="B103" i="21"/>
  <c r="B110" i="21"/>
  <c r="B102" i="21"/>
  <c r="B112" i="21"/>
  <c r="B104" i="21"/>
  <c r="B115" i="21"/>
  <c r="B107" i="21"/>
  <c r="B113" i="21"/>
  <c r="B105" i="21"/>
  <c r="C33" i="2"/>
  <c r="J33" i="2" s="1"/>
  <c r="K33" i="2" s="1"/>
  <c r="L33" i="2" s="1"/>
  <c r="M33" i="2" s="1"/>
  <c r="N33" i="2" s="1"/>
  <c r="O33" i="2" s="1"/>
  <c r="P33" i="2" s="1"/>
  <c r="J26" i="2"/>
  <c r="K26" i="2" s="1"/>
  <c r="L26" i="2" s="1"/>
  <c r="M26" i="2" s="1"/>
  <c r="N26" i="2" s="1"/>
  <c r="O26" i="2" s="1"/>
  <c r="P26" i="2" s="1"/>
  <c r="Q26" i="2" s="1"/>
  <c r="R26" i="2" s="1"/>
  <c r="S26" i="2" s="1"/>
  <c r="T26" i="2" s="1"/>
  <c r="U26" i="2" s="1"/>
  <c r="V26" i="2" s="1"/>
  <c r="W26" i="2" s="1"/>
  <c r="X26" i="2" s="1"/>
  <c r="Y26" i="2" s="1"/>
  <c r="Z26" i="2" s="1"/>
  <c r="AA26" i="2" s="1"/>
  <c r="AB26" i="2" s="1"/>
  <c r="AC26" i="2" s="1"/>
  <c r="AD26" i="2" s="1"/>
  <c r="AE26" i="2" s="1"/>
  <c r="AF26" i="2" s="1"/>
  <c r="AG26" i="2" s="1"/>
  <c r="AH26" i="2" s="1"/>
  <c r="C34" i="2"/>
  <c r="J27" i="2"/>
  <c r="K27" i="2" s="1"/>
  <c r="L27" i="2" s="1"/>
  <c r="M27" i="2" s="1"/>
  <c r="N27" i="2" s="1"/>
  <c r="O27" i="2" s="1"/>
  <c r="D183" i="3"/>
  <c r="D192" i="3"/>
  <c r="E86" i="3"/>
  <c r="E77" i="3"/>
  <c r="E82" i="3"/>
  <c r="E73" i="3"/>
  <c r="D82" i="3"/>
  <c r="B94" i="3"/>
  <c r="B102" i="3" s="1"/>
  <c r="B113" i="3" s="1"/>
  <c r="B132" i="3" s="1"/>
  <c r="B140" i="3" s="1"/>
  <c r="B148" i="3" s="1"/>
  <c r="B172" i="3" s="1"/>
  <c r="B73" i="3"/>
  <c r="B82" i="3" s="1"/>
  <c r="E62" i="3"/>
  <c r="D94" i="3"/>
  <c r="I148" i="3"/>
  <c r="H164" i="3"/>
  <c r="O148" i="3"/>
  <c r="N164" i="3"/>
  <c r="F148" i="3"/>
  <c r="F164" i="3" s="1"/>
  <c r="E164" i="3"/>
  <c r="E140" i="3" s="1"/>
  <c r="W148" i="3"/>
  <c r="V164" i="3"/>
  <c r="F29" i="3"/>
  <c r="G29" i="3" s="1"/>
  <c r="H29" i="3" s="1"/>
  <c r="O36" i="3"/>
  <c r="N52" i="3"/>
  <c r="W38" i="3"/>
  <c r="V54" i="3"/>
  <c r="W41" i="3"/>
  <c r="V57" i="3"/>
  <c r="F36" i="3"/>
  <c r="F52" i="3" s="1"/>
  <c r="E52" i="3"/>
  <c r="E28" i="3" s="1"/>
  <c r="I36" i="3"/>
  <c r="H52" i="3"/>
  <c r="O39" i="3"/>
  <c r="N55" i="3"/>
  <c r="W39" i="3"/>
  <c r="V55" i="3"/>
  <c r="J37" i="3"/>
  <c r="I53" i="3"/>
  <c r="F39" i="3"/>
  <c r="F55" i="3" s="1"/>
  <c r="E55" i="3"/>
  <c r="E31" i="3" s="1"/>
  <c r="X37" i="3"/>
  <c r="W53" i="3"/>
  <c r="I39" i="3"/>
  <c r="H55" i="3"/>
  <c r="O53" i="3"/>
  <c r="W36" i="3"/>
  <c r="V52" i="3"/>
  <c r="F38" i="3"/>
  <c r="F54" i="3" s="1"/>
  <c r="E54" i="3"/>
  <c r="E30" i="3" s="1"/>
  <c r="F41" i="3"/>
  <c r="F57" i="3" s="1"/>
  <c r="E57" i="3"/>
  <c r="E33" i="3" s="1"/>
  <c r="I38" i="3"/>
  <c r="H54" i="3"/>
  <c r="I41" i="3"/>
  <c r="H57" i="3"/>
  <c r="O38" i="3"/>
  <c r="N54" i="3"/>
  <c r="O41" i="3"/>
  <c r="N57" i="3"/>
  <c r="D172" i="3"/>
  <c r="E113" i="3"/>
  <c r="D123" i="3"/>
  <c r="F11" i="3"/>
  <c r="O19" i="2"/>
  <c r="P19" i="2" s="1"/>
  <c r="Q19" i="2" s="1"/>
  <c r="R19" i="2" s="1"/>
  <c r="S19" i="2" s="1"/>
  <c r="T19" i="2" s="1"/>
  <c r="U19" i="2" s="1"/>
  <c r="V19" i="2" s="1"/>
  <c r="W19" i="2" s="1"/>
  <c r="X19" i="2" s="1"/>
  <c r="Y19" i="2" s="1"/>
  <c r="Z19" i="2" s="1"/>
  <c r="AA19" i="2" s="1"/>
  <c r="AB19" i="2" s="1"/>
  <c r="AC19" i="2" s="1"/>
  <c r="AD19" i="2" s="1"/>
  <c r="AE19" i="2" s="1"/>
  <c r="AF19" i="2" s="1"/>
  <c r="AG19" i="2" s="1"/>
  <c r="AH19" i="2" s="1"/>
  <c r="D64" i="3"/>
  <c r="D61" i="3"/>
  <c r="D63" i="3"/>
  <c r="I75" i="1" l="1"/>
  <c r="H15" i="20"/>
  <c r="AB159" i="3"/>
  <c r="AA167" i="3"/>
  <c r="T175" i="3"/>
  <c r="U186" i="3" s="1"/>
  <c r="U143" i="3"/>
  <c r="AC48" i="3"/>
  <c r="AB56" i="3"/>
  <c r="S207" i="3"/>
  <c r="T195" i="3"/>
  <c r="T186" i="3"/>
  <c r="R85" i="3"/>
  <c r="Q97" i="3"/>
  <c r="R76" i="3"/>
  <c r="S32" i="3"/>
  <c r="R65" i="3"/>
  <c r="C40" i="2"/>
  <c r="J40" i="2" s="1"/>
  <c r="K40" i="2" s="1"/>
  <c r="L40" i="2" s="1"/>
  <c r="M40" i="2" s="1"/>
  <c r="N40" i="2" s="1"/>
  <c r="O40" i="2" s="1"/>
  <c r="C41" i="2"/>
  <c r="J34" i="2"/>
  <c r="K34" i="2" s="1"/>
  <c r="L34" i="2" s="1"/>
  <c r="M34" i="2" s="1"/>
  <c r="N34" i="2" s="1"/>
  <c r="O34" i="2" s="1"/>
  <c r="P34" i="2" s="1"/>
  <c r="E192" i="3"/>
  <c r="E183" i="3"/>
  <c r="E75" i="3"/>
  <c r="E84" i="3"/>
  <c r="E94" i="3"/>
  <c r="F82" i="3"/>
  <c r="G11" i="3"/>
  <c r="H11" i="3" s="1"/>
  <c r="F73" i="3"/>
  <c r="E74" i="3"/>
  <c r="E83" i="3"/>
  <c r="E72" i="3"/>
  <c r="E81" i="3"/>
  <c r="D204" i="3"/>
  <c r="B204" i="3"/>
  <c r="B212" i="3" s="1"/>
  <c r="B183" i="3"/>
  <c r="B192" i="3" s="1"/>
  <c r="B123" i="3"/>
  <c r="B156" i="3"/>
  <c r="B164" i="3" s="1"/>
  <c r="F140" i="3"/>
  <c r="G140" i="3" s="1"/>
  <c r="H140" i="3" s="1"/>
  <c r="E172" i="3"/>
  <c r="F192" i="3" s="1"/>
  <c r="O164" i="3"/>
  <c r="X148" i="3"/>
  <c r="W164" i="3"/>
  <c r="J148" i="3"/>
  <c r="I164" i="3"/>
  <c r="F31" i="3"/>
  <c r="F30" i="3"/>
  <c r="G30" i="3" s="1"/>
  <c r="H30" i="3" s="1"/>
  <c r="F113" i="3"/>
  <c r="E123" i="3"/>
  <c r="I29" i="3"/>
  <c r="X39" i="3"/>
  <c r="W55" i="3"/>
  <c r="F33" i="3"/>
  <c r="G33" i="3" s="1"/>
  <c r="H33" i="3" s="1"/>
  <c r="K37" i="3"/>
  <c r="J53" i="3"/>
  <c r="F28" i="3"/>
  <c r="G28" i="3" s="1"/>
  <c r="H28" i="3" s="1"/>
  <c r="O57" i="3"/>
  <c r="J39" i="3"/>
  <c r="I55" i="3"/>
  <c r="X41" i="3"/>
  <c r="W57" i="3"/>
  <c r="J41" i="3"/>
  <c r="I57" i="3"/>
  <c r="X38" i="3"/>
  <c r="W54" i="3"/>
  <c r="O54" i="3"/>
  <c r="Y37" i="3"/>
  <c r="X53" i="3"/>
  <c r="O55" i="3"/>
  <c r="X36" i="3"/>
  <c r="W52" i="3"/>
  <c r="J38" i="3"/>
  <c r="I54" i="3"/>
  <c r="Q37" i="3"/>
  <c r="P53" i="3"/>
  <c r="J36" i="3"/>
  <c r="I52" i="3"/>
  <c r="O52" i="3"/>
  <c r="F62" i="3"/>
  <c r="G82" i="3" s="1"/>
  <c r="Q33" i="2"/>
  <c r="R33" i="2" s="1"/>
  <c r="S33" i="2" s="1"/>
  <c r="T33" i="2" s="1"/>
  <c r="U33" i="2" s="1"/>
  <c r="V33" i="2" s="1"/>
  <c r="W33" i="2" s="1"/>
  <c r="X33" i="2" s="1"/>
  <c r="Y33" i="2" s="1"/>
  <c r="Z33" i="2" s="1"/>
  <c r="AA33" i="2" s="1"/>
  <c r="AB33" i="2" s="1"/>
  <c r="AC33" i="2" s="1"/>
  <c r="AD33" i="2" s="1"/>
  <c r="AE33" i="2" s="1"/>
  <c r="AF33" i="2" s="1"/>
  <c r="AG33" i="2" s="1"/>
  <c r="AH33" i="2" s="1"/>
  <c r="C176" i="3"/>
  <c r="C174" i="3"/>
  <c r="C173" i="3"/>
  <c r="C171" i="3"/>
  <c r="E152" i="3"/>
  <c r="E150" i="3"/>
  <c r="E149" i="3"/>
  <c r="E147" i="3"/>
  <c r="B25" i="3"/>
  <c r="B33" i="3" s="1"/>
  <c r="B41" i="3" s="1"/>
  <c r="B23" i="3"/>
  <c r="B31" i="3" s="1"/>
  <c r="B39" i="3" s="1"/>
  <c r="B22" i="3"/>
  <c r="B30" i="3" s="1"/>
  <c r="B38" i="3" s="1"/>
  <c r="B20" i="3"/>
  <c r="B28" i="3" s="1"/>
  <c r="B36" i="3" s="1"/>
  <c r="D1" i="3"/>
  <c r="B1" i="3"/>
  <c r="D1" i="21"/>
  <c r="B1" i="21"/>
  <c r="C1" i="2"/>
  <c r="B1" i="2"/>
  <c r="B1" i="6"/>
  <c r="D1" i="19"/>
  <c r="D1" i="6"/>
  <c r="D1" i="18"/>
  <c r="C32" i="6"/>
  <c r="J75" i="1" l="1"/>
  <c r="I15" i="20"/>
  <c r="C47" i="2"/>
  <c r="J47" i="2" s="1"/>
  <c r="K47" i="2" s="1"/>
  <c r="L47" i="2" s="1"/>
  <c r="M47" i="2" s="1"/>
  <c r="N47" i="2" s="1"/>
  <c r="O47" i="2" s="1"/>
  <c r="AD48" i="3"/>
  <c r="AC56" i="3"/>
  <c r="AC159" i="3"/>
  <c r="AB167" i="3"/>
  <c r="U175" i="3"/>
  <c r="V186" i="3" s="1"/>
  <c r="V143" i="3"/>
  <c r="T207" i="3"/>
  <c r="U195" i="3"/>
  <c r="R97" i="3"/>
  <c r="S85" i="3"/>
  <c r="S76" i="3"/>
  <c r="T32" i="3"/>
  <c r="S65" i="3"/>
  <c r="G62" i="3"/>
  <c r="H82" i="3" s="1"/>
  <c r="C48" i="2"/>
  <c r="J48" i="2" s="1"/>
  <c r="K48" i="2" s="1"/>
  <c r="L48" i="2" s="1"/>
  <c r="M48" i="2" s="1"/>
  <c r="N48" i="2" s="1"/>
  <c r="O48" i="2" s="1"/>
  <c r="J41" i="2"/>
  <c r="K41" i="2" s="1"/>
  <c r="L41" i="2" s="1"/>
  <c r="M41" i="2" s="1"/>
  <c r="N41" i="2" s="1"/>
  <c r="O41" i="2" s="1"/>
  <c r="F183" i="3"/>
  <c r="D184" i="3"/>
  <c r="D193" i="3"/>
  <c r="D182" i="3"/>
  <c r="D191" i="3"/>
  <c r="G31" i="3"/>
  <c r="G73" i="3"/>
  <c r="E204" i="3"/>
  <c r="E87" i="3"/>
  <c r="I140" i="3"/>
  <c r="F94" i="3"/>
  <c r="F172" i="3"/>
  <c r="G192" i="3" s="1"/>
  <c r="F123" i="3"/>
  <c r="F147" i="3"/>
  <c r="E163" i="3"/>
  <c r="E139" i="3" s="1"/>
  <c r="F150" i="3"/>
  <c r="E166" i="3"/>
  <c r="E142" i="3" s="1"/>
  <c r="Y148" i="3"/>
  <c r="X164" i="3"/>
  <c r="K148" i="3"/>
  <c r="J164" i="3"/>
  <c r="F149" i="3"/>
  <c r="E165" i="3"/>
  <c r="E141" i="3" s="1"/>
  <c r="F152" i="3"/>
  <c r="E168" i="3"/>
  <c r="E144" i="3" s="1"/>
  <c r="Q148" i="3"/>
  <c r="P164" i="3"/>
  <c r="J29" i="3"/>
  <c r="G113" i="3"/>
  <c r="I30" i="3"/>
  <c r="I28" i="3"/>
  <c r="R37" i="3"/>
  <c r="Q53" i="3"/>
  <c r="K38" i="3"/>
  <c r="J54" i="3"/>
  <c r="Z37" i="3"/>
  <c r="Y53" i="3"/>
  <c r="Y41" i="3"/>
  <c r="X57" i="3"/>
  <c r="I33" i="3"/>
  <c r="Y38" i="3"/>
  <c r="X54" i="3"/>
  <c r="Q36" i="3"/>
  <c r="P52" i="3"/>
  <c r="Q38" i="3"/>
  <c r="P54" i="3"/>
  <c r="Y36" i="3"/>
  <c r="X52" i="3"/>
  <c r="Q39" i="3"/>
  <c r="P55" i="3"/>
  <c r="Q41" i="3"/>
  <c r="P57" i="3"/>
  <c r="K41" i="3"/>
  <c r="J57" i="3"/>
  <c r="L37" i="3"/>
  <c r="L53" i="3" s="1"/>
  <c r="K53" i="3"/>
  <c r="K36" i="3"/>
  <c r="J52" i="3"/>
  <c r="K39" i="3"/>
  <c r="J55" i="3"/>
  <c r="Y39" i="3"/>
  <c r="X55" i="3"/>
  <c r="B63" i="3"/>
  <c r="B46" i="3"/>
  <c r="B54" i="3" s="1"/>
  <c r="B61" i="3"/>
  <c r="B44" i="3"/>
  <c r="B52" i="3" s="1"/>
  <c r="B64" i="3"/>
  <c r="B47" i="3"/>
  <c r="B55" i="3" s="1"/>
  <c r="B66" i="3"/>
  <c r="B49" i="3"/>
  <c r="B57" i="3" s="1"/>
  <c r="I11" i="3"/>
  <c r="H62" i="3"/>
  <c r="I82" i="3" s="1"/>
  <c r="P40" i="2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AG40" i="2" s="1"/>
  <c r="AH40" i="2" s="1"/>
  <c r="P47" i="2"/>
  <c r="Q47" i="2" s="1"/>
  <c r="R47" i="2" s="1"/>
  <c r="S47" i="2" s="1"/>
  <c r="T47" i="2" s="1"/>
  <c r="U47" i="2" s="1"/>
  <c r="V47" i="2" s="1"/>
  <c r="W47" i="2" s="1"/>
  <c r="X47" i="2" s="1"/>
  <c r="Y47" i="2" s="1"/>
  <c r="Z47" i="2" s="1"/>
  <c r="AA47" i="2" s="1"/>
  <c r="AB47" i="2" s="1"/>
  <c r="AC47" i="2" s="1"/>
  <c r="AD47" i="2" s="1"/>
  <c r="AE47" i="2" s="1"/>
  <c r="AF47" i="2" s="1"/>
  <c r="AG47" i="2" s="1"/>
  <c r="AH47" i="2" s="1"/>
  <c r="B25" i="1"/>
  <c r="B38" i="1" s="1"/>
  <c r="B23" i="1"/>
  <c r="B36" i="1" s="1"/>
  <c r="B22" i="1"/>
  <c r="B35" i="1" s="1"/>
  <c r="B20" i="1"/>
  <c r="B33" i="1" s="1"/>
  <c r="C99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I61" i="19"/>
  <c r="I85" i="19" s="1"/>
  <c r="E61" i="19"/>
  <c r="E62" i="19" s="1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F58" i="19"/>
  <c r="E58" i="19"/>
  <c r="E85" i="19" l="1"/>
  <c r="E86" i="19" s="1"/>
  <c r="K75" i="1"/>
  <c r="J15" i="20"/>
  <c r="U207" i="3"/>
  <c r="V195" i="3"/>
  <c r="AD159" i="3"/>
  <c r="AC167" i="3"/>
  <c r="V175" i="3"/>
  <c r="W143" i="3"/>
  <c r="AD56" i="3"/>
  <c r="AE48" i="3"/>
  <c r="P83" i="19"/>
  <c r="H83" i="19"/>
  <c r="G83" i="19"/>
  <c r="M83" i="19"/>
  <c r="S83" i="19"/>
  <c r="W83" i="19"/>
  <c r="O83" i="19"/>
  <c r="J83" i="19"/>
  <c r="V83" i="19"/>
  <c r="N83" i="19"/>
  <c r="F83" i="19"/>
  <c r="E83" i="19"/>
  <c r="L83" i="19"/>
  <c r="R83" i="19"/>
  <c r="Q83" i="19"/>
  <c r="I83" i="19"/>
  <c r="U83" i="19"/>
  <c r="T83" i="19"/>
  <c r="K83" i="19"/>
  <c r="G94" i="3"/>
  <c r="T85" i="3"/>
  <c r="S97" i="3"/>
  <c r="T76" i="3"/>
  <c r="H73" i="3"/>
  <c r="U32" i="3"/>
  <c r="T65" i="3"/>
  <c r="U76" i="3" s="1"/>
  <c r="G172" i="3"/>
  <c r="H192" i="3" s="1"/>
  <c r="G183" i="3"/>
  <c r="H31" i="3"/>
  <c r="I73" i="3"/>
  <c r="J140" i="3"/>
  <c r="F204" i="3"/>
  <c r="B95" i="3"/>
  <c r="B103" i="3" s="1"/>
  <c r="B114" i="3" s="1"/>
  <c r="B124" i="3" s="1"/>
  <c r="B74" i="3"/>
  <c r="B83" i="3" s="1"/>
  <c r="B98" i="3"/>
  <c r="B106" i="3" s="1"/>
  <c r="B117" i="3" s="1"/>
  <c r="B136" i="3" s="1"/>
  <c r="B144" i="3" s="1"/>
  <c r="B152" i="3" s="1"/>
  <c r="B176" i="3" s="1"/>
  <c r="B77" i="3"/>
  <c r="B86" i="3" s="1"/>
  <c r="B96" i="3"/>
  <c r="B104" i="3" s="1"/>
  <c r="B115" i="3" s="1"/>
  <c r="B134" i="3" s="1"/>
  <c r="B142" i="3" s="1"/>
  <c r="B150" i="3" s="1"/>
  <c r="B158" i="3" s="1"/>
  <c r="B166" i="3" s="1"/>
  <c r="B75" i="3"/>
  <c r="B84" i="3" s="1"/>
  <c r="B93" i="3"/>
  <c r="B101" i="3" s="1"/>
  <c r="B112" i="3" s="1"/>
  <c r="B131" i="3" s="1"/>
  <c r="B139" i="3" s="1"/>
  <c r="B147" i="3" s="1"/>
  <c r="B171" i="3" s="1"/>
  <c r="B72" i="3"/>
  <c r="B81" i="3" s="1"/>
  <c r="K29" i="3"/>
  <c r="L29" i="3" s="1"/>
  <c r="M29" i="3" s="1"/>
  <c r="N29" i="3" s="1"/>
  <c r="O29" i="3" s="1"/>
  <c r="P29" i="3" s="1"/>
  <c r="Q29" i="3" s="1"/>
  <c r="G123" i="3"/>
  <c r="H113" i="3"/>
  <c r="Z148" i="3"/>
  <c r="Y164" i="3"/>
  <c r="H152" i="3"/>
  <c r="F168" i="3"/>
  <c r="F144" i="3" s="1"/>
  <c r="G144" i="3" s="1"/>
  <c r="H150" i="3"/>
  <c r="F166" i="3"/>
  <c r="F142" i="3" s="1"/>
  <c r="G142" i="3" s="1"/>
  <c r="L148" i="3"/>
  <c r="L164" i="3" s="1"/>
  <c r="K164" i="3"/>
  <c r="R148" i="3"/>
  <c r="Q164" i="3"/>
  <c r="H149" i="3"/>
  <c r="F165" i="3"/>
  <c r="F141" i="3" s="1"/>
  <c r="G141" i="3" s="1"/>
  <c r="H147" i="3"/>
  <c r="F163" i="3"/>
  <c r="F139" i="3" s="1"/>
  <c r="G139" i="3" s="1"/>
  <c r="J28" i="3"/>
  <c r="J30" i="3"/>
  <c r="J33" i="3"/>
  <c r="R38" i="3"/>
  <c r="Q54" i="3"/>
  <c r="R41" i="3"/>
  <c r="Q57" i="3"/>
  <c r="R36" i="3"/>
  <c r="Q52" i="3"/>
  <c r="AA37" i="3"/>
  <c r="Z53" i="3"/>
  <c r="L38" i="3"/>
  <c r="L54" i="3" s="1"/>
  <c r="K54" i="3"/>
  <c r="Z39" i="3"/>
  <c r="Y55" i="3"/>
  <c r="R39" i="3"/>
  <c r="Q55" i="3"/>
  <c r="Z38" i="3"/>
  <c r="Y54" i="3"/>
  <c r="Z36" i="3"/>
  <c r="Y52" i="3"/>
  <c r="S37" i="3"/>
  <c r="R53" i="3"/>
  <c r="L36" i="3"/>
  <c r="L52" i="3" s="1"/>
  <c r="K52" i="3"/>
  <c r="K28" i="3" s="1"/>
  <c r="L39" i="3"/>
  <c r="L55" i="3" s="1"/>
  <c r="K55" i="3"/>
  <c r="L41" i="3"/>
  <c r="L57" i="3" s="1"/>
  <c r="K57" i="3"/>
  <c r="Z41" i="3"/>
  <c r="Y57" i="3"/>
  <c r="H94" i="3"/>
  <c r="J11" i="3"/>
  <c r="I62" i="3"/>
  <c r="J82" i="3" s="1"/>
  <c r="R59" i="19"/>
  <c r="J59" i="19"/>
  <c r="F59" i="19"/>
  <c r="M59" i="19"/>
  <c r="T59" i="19"/>
  <c r="K59" i="19"/>
  <c r="Q59" i="19"/>
  <c r="I59" i="19"/>
  <c r="P59" i="19"/>
  <c r="H59" i="19"/>
  <c r="G59" i="19"/>
  <c r="N59" i="19"/>
  <c r="U59" i="19"/>
  <c r="L59" i="19"/>
  <c r="S59" i="19"/>
  <c r="O59" i="19"/>
  <c r="E59" i="19"/>
  <c r="E63" i="19"/>
  <c r="E67" i="19" s="1"/>
  <c r="E87" i="19"/>
  <c r="E91" i="19" s="1"/>
  <c r="E9" i="18"/>
  <c r="E19" i="18" s="1"/>
  <c r="E81" i="18" s="1"/>
  <c r="X71" i="18"/>
  <c r="Y71" i="18" s="1"/>
  <c r="W71" i="18"/>
  <c r="V71" i="18"/>
  <c r="U71" i="18"/>
  <c r="T71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28" i="18"/>
  <c r="J74" i="18"/>
  <c r="E75" i="18"/>
  <c r="F74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X60" i="18"/>
  <c r="W60" i="18"/>
  <c r="V60" i="18"/>
  <c r="U60" i="18"/>
  <c r="T60" i="18"/>
  <c r="S60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E6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11" i="18"/>
  <c r="F11" i="18" s="1"/>
  <c r="G11" i="18" s="1"/>
  <c r="H11" i="18" s="1"/>
  <c r="I11" i="18" s="1"/>
  <c r="J11" i="18" s="1"/>
  <c r="K11" i="18" s="1"/>
  <c r="L11" i="18" s="1"/>
  <c r="M11" i="18" s="1"/>
  <c r="N11" i="18" s="1"/>
  <c r="O11" i="18" s="1"/>
  <c r="P11" i="18" s="1"/>
  <c r="Q11" i="18" s="1"/>
  <c r="R11" i="18" s="1"/>
  <c r="S11" i="18" s="1"/>
  <c r="T11" i="18" s="1"/>
  <c r="U11" i="18" s="1"/>
  <c r="V11" i="18" s="1"/>
  <c r="W11" i="18" s="1"/>
  <c r="X11" i="18" s="1"/>
  <c r="Y11" i="18" s="1"/>
  <c r="Z11" i="18" s="1"/>
  <c r="AA11" i="18" s="1"/>
  <c r="AB11" i="18" s="1"/>
  <c r="AC11" i="18" s="1"/>
  <c r="AD11" i="18" s="1"/>
  <c r="AE11" i="18" s="1"/>
  <c r="AF11" i="18" s="1"/>
  <c r="AG11" i="18" s="1"/>
  <c r="AH11" i="18" s="1"/>
  <c r="AI11" i="18" s="1"/>
  <c r="D98" i="3"/>
  <c r="D96" i="3"/>
  <c r="D95" i="3"/>
  <c r="D93" i="3"/>
  <c r="E13" i="3"/>
  <c r="E64" i="3" s="1"/>
  <c r="F23" i="3"/>
  <c r="G23" i="3" s="1"/>
  <c r="H23" i="3" s="1"/>
  <c r="I23" i="3" s="1"/>
  <c r="J23" i="3" s="1"/>
  <c r="K23" i="3" s="1"/>
  <c r="L23" i="3" s="1"/>
  <c r="M23" i="3" s="1"/>
  <c r="N23" i="3" s="1"/>
  <c r="O23" i="3" s="1"/>
  <c r="Q23" i="3" s="1"/>
  <c r="R23" i="3" s="1"/>
  <c r="S23" i="3" s="1"/>
  <c r="T23" i="3" s="1"/>
  <c r="U23" i="3" s="1"/>
  <c r="V23" i="3" s="1"/>
  <c r="W23" i="3" s="1"/>
  <c r="X23" i="3" s="1"/>
  <c r="Y23" i="3" s="1"/>
  <c r="Z23" i="3" s="1"/>
  <c r="AA23" i="3" s="1"/>
  <c r="AB23" i="3" s="1"/>
  <c r="AC23" i="3" s="1"/>
  <c r="AD23" i="3" s="1"/>
  <c r="AE23" i="3" s="1"/>
  <c r="AF23" i="3" s="1"/>
  <c r="AG23" i="3" s="1"/>
  <c r="D25" i="3"/>
  <c r="D23" i="3"/>
  <c r="D22" i="3"/>
  <c r="D20" i="3"/>
  <c r="F138" i="3"/>
  <c r="G138" i="3" s="1"/>
  <c r="H138" i="3" s="1"/>
  <c r="I138" i="3" s="1"/>
  <c r="J138" i="3" s="1"/>
  <c r="K138" i="3" s="1"/>
  <c r="L138" i="3" s="1"/>
  <c r="M138" i="3" s="1"/>
  <c r="N138" i="3" s="1"/>
  <c r="O138" i="3" s="1"/>
  <c r="P138" i="3" s="1"/>
  <c r="Q138" i="3" s="1"/>
  <c r="R138" i="3" s="1"/>
  <c r="S138" i="3" s="1"/>
  <c r="T138" i="3" s="1"/>
  <c r="U138" i="3" s="1"/>
  <c r="V138" i="3" s="1"/>
  <c r="W138" i="3" s="1"/>
  <c r="X138" i="3" s="1"/>
  <c r="Y138" i="3" s="1"/>
  <c r="Z138" i="3" s="1"/>
  <c r="AA138" i="3" s="1"/>
  <c r="AB138" i="3" s="1"/>
  <c r="AC138" i="3" s="1"/>
  <c r="AD138" i="3" s="1"/>
  <c r="AE138" i="3" s="1"/>
  <c r="AF138" i="3" s="1"/>
  <c r="AG138" i="3" s="1"/>
  <c r="F170" i="3"/>
  <c r="G170" i="3" s="1"/>
  <c r="H170" i="3" s="1"/>
  <c r="I170" i="3" s="1"/>
  <c r="J170" i="3" s="1"/>
  <c r="K170" i="3" s="1"/>
  <c r="L170" i="3" s="1"/>
  <c r="M170" i="3" s="1"/>
  <c r="N170" i="3" s="1"/>
  <c r="O170" i="3" s="1"/>
  <c r="P170" i="3" s="1"/>
  <c r="Q170" i="3" s="1"/>
  <c r="R170" i="3" s="1"/>
  <c r="S170" i="3" s="1"/>
  <c r="T170" i="3" s="1"/>
  <c r="U170" i="3" s="1"/>
  <c r="V170" i="3" s="1"/>
  <c r="W170" i="3" s="1"/>
  <c r="X170" i="3" s="1"/>
  <c r="Y170" i="3" s="1"/>
  <c r="Z170" i="3" s="1"/>
  <c r="AA170" i="3" s="1"/>
  <c r="AB170" i="3" s="1"/>
  <c r="AC170" i="3" s="1"/>
  <c r="AD170" i="3" s="1"/>
  <c r="AE170" i="3" s="1"/>
  <c r="AF170" i="3" s="1"/>
  <c r="AG170" i="3" s="1"/>
  <c r="F111" i="3"/>
  <c r="G111" i="3" s="1"/>
  <c r="H111" i="3" s="1"/>
  <c r="I111" i="3" s="1"/>
  <c r="J111" i="3" s="1"/>
  <c r="K111" i="3" s="1"/>
  <c r="L111" i="3" s="1"/>
  <c r="M111" i="3" s="1"/>
  <c r="N111" i="3" s="1"/>
  <c r="O111" i="3" s="1"/>
  <c r="P111" i="3" s="1"/>
  <c r="Q111" i="3" s="1"/>
  <c r="R111" i="3" s="1"/>
  <c r="S111" i="3" s="1"/>
  <c r="T111" i="3" s="1"/>
  <c r="U111" i="3" s="1"/>
  <c r="V111" i="3" s="1"/>
  <c r="W111" i="3" s="1"/>
  <c r="X111" i="3" s="1"/>
  <c r="Y111" i="3" s="1"/>
  <c r="Z111" i="3" s="1"/>
  <c r="AA111" i="3" s="1"/>
  <c r="AB111" i="3" s="1"/>
  <c r="AC111" i="3" s="1"/>
  <c r="AD111" i="3" s="1"/>
  <c r="AE111" i="3" s="1"/>
  <c r="AF111" i="3" s="1"/>
  <c r="AG111" i="3" s="1"/>
  <c r="F27" i="3"/>
  <c r="G27" i="3" s="1"/>
  <c r="H27" i="3" s="1"/>
  <c r="I27" i="3" s="1"/>
  <c r="J27" i="3" s="1"/>
  <c r="K27" i="3" s="1"/>
  <c r="L27" i="3" s="1"/>
  <c r="M27" i="3" s="1"/>
  <c r="N27" i="3" s="1"/>
  <c r="O27" i="3" s="1"/>
  <c r="P27" i="3" s="1"/>
  <c r="Q27" i="3" s="1"/>
  <c r="R27" i="3" s="1"/>
  <c r="S27" i="3" s="1"/>
  <c r="T27" i="3" s="1"/>
  <c r="U27" i="3" s="1"/>
  <c r="V27" i="3" s="1"/>
  <c r="W27" i="3" s="1"/>
  <c r="X27" i="3" s="1"/>
  <c r="Y27" i="3" s="1"/>
  <c r="Z27" i="3" s="1"/>
  <c r="AA27" i="3" s="1"/>
  <c r="AB27" i="3" s="1"/>
  <c r="AC27" i="3" s="1"/>
  <c r="AD27" i="3" s="1"/>
  <c r="AE27" i="3" s="1"/>
  <c r="AF27" i="3" s="1"/>
  <c r="AG27" i="3" s="1"/>
  <c r="F60" i="3"/>
  <c r="F9" i="3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C177" i="3"/>
  <c r="C118" i="3"/>
  <c r="D67" i="3"/>
  <c r="D105" i="3" s="1"/>
  <c r="C67" i="3"/>
  <c r="D16" i="3"/>
  <c r="C16" i="3"/>
  <c r="L115" i="21"/>
  <c r="K115" i="21"/>
  <c r="J115" i="21"/>
  <c r="I115" i="21"/>
  <c r="H115" i="21"/>
  <c r="G115" i="21"/>
  <c r="F115" i="21"/>
  <c r="E115" i="21"/>
  <c r="D115" i="21"/>
  <c r="C115" i="21"/>
  <c r="L113" i="21"/>
  <c r="K113" i="21"/>
  <c r="J113" i="21"/>
  <c r="I113" i="21"/>
  <c r="H113" i="21"/>
  <c r="G113" i="21"/>
  <c r="F113" i="21"/>
  <c r="E113" i="21"/>
  <c r="D113" i="21"/>
  <c r="C113" i="21"/>
  <c r="L112" i="21"/>
  <c r="K112" i="21"/>
  <c r="J112" i="21"/>
  <c r="I112" i="21"/>
  <c r="H112" i="21"/>
  <c r="G112" i="21"/>
  <c r="F112" i="21"/>
  <c r="E112" i="21"/>
  <c r="D112" i="21"/>
  <c r="C112" i="21"/>
  <c r="L110" i="21"/>
  <c r="K110" i="21"/>
  <c r="J110" i="21"/>
  <c r="I110" i="21"/>
  <c r="H110" i="21"/>
  <c r="G110" i="21"/>
  <c r="F110" i="21"/>
  <c r="E110" i="21"/>
  <c r="D110" i="21"/>
  <c r="C110" i="21"/>
  <c r="L99" i="21"/>
  <c r="K99" i="21"/>
  <c r="J99" i="21"/>
  <c r="I99" i="21"/>
  <c r="H99" i="21"/>
  <c r="G99" i="21"/>
  <c r="F99" i="21"/>
  <c r="E99" i="21"/>
  <c r="D99" i="21"/>
  <c r="C99" i="21"/>
  <c r="L82" i="21"/>
  <c r="K82" i="21"/>
  <c r="J82" i="21"/>
  <c r="I82" i="21"/>
  <c r="H82" i="21"/>
  <c r="G82" i="21"/>
  <c r="F82" i="21"/>
  <c r="E82" i="21"/>
  <c r="D82" i="21"/>
  <c r="C82" i="21"/>
  <c r="L70" i="21"/>
  <c r="K70" i="21"/>
  <c r="J70" i="21"/>
  <c r="I70" i="21"/>
  <c r="H70" i="21"/>
  <c r="G70" i="21"/>
  <c r="F70" i="21"/>
  <c r="E70" i="21"/>
  <c r="D70" i="21"/>
  <c r="C70" i="21"/>
  <c r="L68" i="21"/>
  <c r="K68" i="21"/>
  <c r="J68" i="21"/>
  <c r="I68" i="21"/>
  <c r="H68" i="21"/>
  <c r="G68" i="21"/>
  <c r="F68" i="21"/>
  <c r="E68" i="21"/>
  <c r="D68" i="21"/>
  <c r="C68" i="21"/>
  <c r="L67" i="21"/>
  <c r="K67" i="21"/>
  <c r="J67" i="21"/>
  <c r="I67" i="21"/>
  <c r="H67" i="21"/>
  <c r="G67" i="21"/>
  <c r="F67" i="21"/>
  <c r="E67" i="21"/>
  <c r="D67" i="21"/>
  <c r="C67" i="21"/>
  <c r="L65" i="21"/>
  <c r="K65" i="21"/>
  <c r="J65" i="21"/>
  <c r="I65" i="21"/>
  <c r="H65" i="21"/>
  <c r="G65" i="21"/>
  <c r="F65" i="21"/>
  <c r="E65" i="21"/>
  <c r="D65" i="21"/>
  <c r="C65" i="21"/>
  <c r="L61" i="21"/>
  <c r="K61" i="21"/>
  <c r="J61" i="21"/>
  <c r="I61" i="21"/>
  <c r="H61" i="21"/>
  <c r="G61" i="21"/>
  <c r="F61" i="21"/>
  <c r="E61" i="21"/>
  <c r="D61" i="21"/>
  <c r="C61" i="21"/>
  <c r="L50" i="21"/>
  <c r="K50" i="21"/>
  <c r="J50" i="21"/>
  <c r="I50" i="21"/>
  <c r="H50" i="21"/>
  <c r="G50" i="21"/>
  <c r="F50" i="21"/>
  <c r="E50" i="21"/>
  <c r="D50" i="21"/>
  <c r="C50" i="21"/>
  <c r="D26" i="6"/>
  <c r="D21" i="6"/>
  <c r="D16" i="6"/>
  <c r="D11" i="6"/>
  <c r="L75" i="1" l="1"/>
  <c r="M75" i="1" s="1"/>
  <c r="N75" i="1" s="1"/>
  <c r="K15" i="20"/>
  <c r="U61" i="18"/>
  <c r="AF48" i="3"/>
  <c r="AE56" i="3"/>
  <c r="AD167" i="3"/>
  <c r="AE159" i="3"/>
  <c r="V207" i="3"/>
  <c r="W195" i="3"/>
  <c r="W175" i="3"/>
  <c r="X186" i="3" s="1"/>
  <c r="X143" i="3"/>
  <c r="W186" i="3"/>
  <c r="V61" i="18"/>
  <c r="N61" i="18"/>
  <c r="G204" i="3"/>
  <c r="U85" i="3"/>
  <c r="T97" i="3"/>
  <c r="G60" i="3"/>
  <c r="F92" i="3"/>
  <c r="V32" i="3"/>
  <c r="U65" i="3"/>
  <c r="V76" i="3" s="1"/>
  <c r="D84" i="3"/>
  <c r="D75" i="3"/>
  <c r="D77" i="3"/>
  <c r="D86" i="3"/>
  <c r="L84" i="21"/>
  <c r="J101" i="21"/>
  <c r="C116" i="21"/>
  <c r="H183" i="3"/>
  <c r="K140" i="3"/>
  <c r="L140" i="3" s="1"/>
  <c r="M140" i="3" s="1"/>
  <c r="N140" i="3" s="1"/>
  <c r="O140" i="3" s="1"/>
  <c r="P140" i="3" s="1"/>
  <c r="Q140" i="3" s="1"/>
  <c r="H172" i="3"/>
  <c r="I192" i="3" s="1"/>
  <c r="F84" i="3"/>
  <c r="F75" i="3"/>
  <c r="I31" i="3"/>
  <c r="D74" i="3"/>
  <c r="D83" i="3"/>
  <c r="J73" i="3"/>
  <c r="D72" i="3"/>
  <c r="D81" i="3"/>
  <c r="L51" i="21"/>
  <c r="B208" i="3"/>
  <c r="B216" i="3" s="1"/>
  <c r="B187" i="3"/>
  <c r="B196" i="3" s="1"/>
  <c r="B203" i="3"/>
  <c r="B211" i="3" s="1"/>
  <c r="B182" i="3"/>
  <c r="B191" i="3" s="1"/>
  <c r="B125" i="3"/>
  <c r="B160" i="3"/>
  <c r="B168" i="3" s="1"/>
  <c r="D68" i="3"/>
  <c r="E96" i="3"/>
  <c r="B133" i="3"/>
  <c r="B141" i="3" s="1"/>
  <c r="B149" i="3" s="1"/>
  <c r="B173" i="3" s="1"/>
  <c r="B127" i="3"/>
  <c r="E78" i="3"/>
  <c r="B155" i="3"/>
  <c r="B163" i="3" s="1"/>
  <c r="B174" i="3"/>
  <c r="B122" i="3"/>
  <c r="H123" i="3"/>
  <c r="I113" i="3"/>
  <c r="K33" i="3"/>
  <c r="L33" i="3" s="1"/>
  <c r="M33" i="3" s="1"/>
  <c r="N33" i="3" s="1"/>
  <c r="O33" i="3" s="1"/>
  <c r="P33" i="3" s="1"/>
  <c r="Q33" i="3" s="1"/>
  <c r="I147" i="3"/>
  <c r="H163" i="3"/>
  <c r="H139" i="3" s="1"/>
  <c r="I149" i="3"/>
  <c r="H165" i="3"/>
  <c r="H141" i="3" s="1"/>
  <c r="AA148" i="3"/>
  <c r="Z164" i="3"/>
  <c r="S148" i="3"/>
  <c r="R164" i="3"/>
  <c r="I150" i="3"/>
  <c r="H166" i="3"/>
  <c r="H142" i="3" s="1"/>
  <c r="I152" i="3"/>
  <c r="H168" i="3"/>
  <c r="H144" i="3" s="1"/>
  <c r="K30" i="3"/>
  <c r="L30" i="3" s="1"/>
  <c r="M30" i="3" s="1"/>
  <c r="N30" i="3" s="1"/>
  <c r="O30" i="3" s="1"/>
  <c r="P30" i="3" s="1"/>
  <c r="Q30" i="3" s="1"/>
  <c r="L28" i="3"/>
  <c r="M28" i="3" s="1"/>
  <c r="N28" i="3" s="1"/>
  <c r="O28" i="3" s="1"/>
  <c r="P28" i="3" s="1"/>
  <c r="Q28" i="3" s="1"/>
  <c r="T37" i="3"/>
  <c r="T53" i="3" s="1"/>
  <c r="S53" i="3"/>
  <c r="S36" i="3"/>
  <c r="R52" i="3"/>
  <c r="AA36" i="3"/>
  <c r="Z52" i="3"/>
  <c r="AA39" i="3"/>
  <c r="Z55" i="3"/>
  <c r="AA38" i="3"/>
  <c r="Z54" i="3"/>
  <c r="S41" i="3"/>
  <c r="R57" i="3"/>
  <c r="S38" i="3"/>
  <c r="R54" i="3"/>
  <c r="AA41" i="3"/>
  <c r="Z57" i="3"/>
  <c r="R29" i="3"/>
  <c r="S39" i="3"/>
  <c r="R55" i="3"/>
  <c r="AB37" i="3"/>
  <c r="AA53" i="3"/>
  <c r="K101" i="21"/>
  <c r="L101" i="21"/>
  <c r="K116" i="21"/>
  <c r="I101" i="21"/>
  <c r="F84" i="21"/>
  <c r="D116" i="21"/>
  <c r="J62" i="21"/>
  <c r="I62" i="21"/>
  <c r="G84" i="21"/>
  <c r="E101" i="21"/>
  <c r="L116" i="21"/>
  <c r="K51" i="21"/>
  <c r="J71" i="21"/>
  <c r="D84" i="21"/>
  <c r="C71" i="21"/>
  <c r="K71" i="21"/>
  <c r="D71" i="21"/>
  <c r="L71" i="21"/>
  <c r="F51" i="21"/>
  <c r="G51" i="21"/>
  <c r="F71" i="21"/>
  <c r="H84" i="21"/>
  <c r="I84" i="21"/>
  <c r="J84" i="21"/>
  <c r="I51" i="21"/>
  <c r="K84" i="21"/>
  <c r="I116" i="21"/>
  <c r="H51" i="21"/>
  <c r="K62" i="21"/>
  <c r="L62" i="21"/>
  <c r="J51" i="21"/>
  <c r="E71" i="21"/>
  <c r="F101" i="21"/>
  <c r="H62" i="21"/>
  <c r="I71" i="21"/>
  <c r="J116" i="21"/>
  <c r="F116" i="21"/>
  <c r="G101" i="21"/>
  <c r="H101" i="21"/>
  <c r="G116" i="21"/>
  <c r="H116" i="21"/>
  <c r="F62" i="21"/>
  <c r="G62" i="21"/>
  <c r="E116" i="21"/>
  <c r="G71" i="21"/>
  <c r="H71" i="21"/>
  <c r="E84" i="21"/>
  <c r="D101" i="21"/>
  <c r="I94" i="3"/>
  <c r="K11" i="3"/>
  <c r="J62" i="3"/>
  <c r="K82" i="3" s="1"/>
  <c r="D101" i="3"/>
  <c r="D102" i="3"/>
  <c r="N51" i="18"/>
  <c r="G29" i="18"/>
  <c r="O29" i="18"/>
  <c r="K37" i="18"/>
  <c r="G68" i="18"/>
  <c r="O68" i="18"/>
  <c r="F51" i="18"/>
  <c r="V51" i="18"/>
  <c r="W29" i="18"/>
  <c r="M61" i="18"/>
  <c r="C128" i="3"/>
  <c r="E10" i="3"/>
  <c r="F22" i="3"/>
  <c r="G22" i="3" s="1"/>
  <c r="H22" i="3" s="1"/>
  <c r="I22" i="3" s="1"/>
  <c r="J22" i="3" s="1"/>
  <c r="K22" i="3" s="1"/>
  <c r="L22" i="3" s="1"/>
  <c r="M22" i="3" s="1"/>
  <c r="N22" i="3" s="1"/>
  <c r="O22" i="3" s="1"/>
  <c r="Q22" i="3" s="1"/>
  <c r="R22" i="3" s="1"/>
  <c r="S22" i="3" s="1"/>
  <c r="T22" i="3" s="1"/>
  <c r="U22" i="3" s="1"/>
  <c r="V22" i="3" s="1"/>
  <c r="W22" i="3" s="1"/>
  <c r="X22" i="3" s="1"/>
  <c r="Y22" i="3" s="1"/>
  <c r="Z22" i="3" s="1"/>
  <c r="AA22" i="3" s="1"/>
  <c r="AB22" i="3" s="1"/>
  <c r="AC22" i="3" s="1"/>
  <c r="AD22" i="3" s="1"/>
  <c r="AE22" i="3" s="1"/>
  <c r="AF22" i="3" s="1"/>
  <c r="AG22" i="3" s="1"/>
  <c r="F25" i="3"/>
  <c r="G25" i="3" s="1"/>
  <c r="H25" i="3" s="1"/>
  <c r="I25" i="3" s="1"/>
  <c r="J25" i="3" s="1"/>
  <c r="K25" i="3" s="1"/>
  <c r="L25" i="3" s="1"/>
  <c r="M25" i="3" s="1"/>
  <c r="N25" i="3" s="1"/>
  <c r="O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AG25" i="3" s="1"/>
  <c r="E10" i="18"/>
  <c r="G74" i="18"/>
  <c r="F61" i="19"/>
  <c r="F37" i="18"/>
  <c r="W68" i="18"/>
  <c r="L37" i="18"/>
  <c r="G61" i="18"/>
  <c r="O61" i="18"/>
  <c r="W61" i="18"/>
  <c r="K68" i="18"/>
  <c r="S68" i="18"/>
  <c r="K74" i="18"/>
  <c r="J61" i="19"/>
  <c r="J85" i="19" s="1"/>
  <c r="T37" i="18"/>
  <c r="L51" i="18"/>
  <c r="T51" i="18"/>
  <c r="H61" i="18"/>
  <c r="P61" i="18"/>
  <c r="X61" i="18"/>
  <c r="Y61" i="18" s="1"/>
  <c r="Y55" i="18" s="1"/>
  <c r="E69" i="19"/>
  <c r="F61" i="18"/>
  <c r="M29" i="18"/>
  <c r="U29" i="18"/>
  <c r="J37" i="18"/>
  <c r="R37" i="18"/>
  <c r="M51" i="18"/>
  <c r="U51" i="18"/>
  <c r="I61" i="18"/>
  <c r="Q61" i="18"/>
  <c r="F68" i="18"/>
  <c r="N68" i="18"/>
  <c r="V68" i="18"/>
  <c r="E68" i="19"/>
  <c r="E92" i="19"/>
  <c r="E93" i="19"/>
  <c r="Z71" i="18"/>
  <c r="AA71" i="18" s="1"/>
  <c r="AB71" i="18" s="1"/>
  <c r="AC71" i="18" s="1"/>
  <c r="AD71" i="18" s="1"/>
  <c r="AE71" i="18" s="1"/>
  <c r="AF71" i="18" s="1"/>
  <c r="AG71" i="18" s="1"/>
  <c r="AH71" i="18" s="1"/>
  <c r="AI71" i="18" s="1"/>
  <c r="Y70" i="18"/>
  <c r="G51" i="18"/>
  <c r="R61" i="18"/>
  <c r="U37" i="18"/>
  <c r="K61" i="18"/>
  <c r="N37" i="18"/>
  <c r="H68" i="18"/>
  <c r="K29" i="18"/>
  <c r="S29" i="18"/>
  <c r="G37" i="18"/>
  <c r="O37" i="18"/>
  <c r="W37" i="18"/>
  <c r="J51" i="18"/>
  <c r="R51" i="18"/>
  <c r="I68" i="18"/>
  <c r="Q68" i="18"/>
  <c r="P29" i="18"/>
  <c r="W51" i="18"/>
  <c r="M37" i="18"/>
  <c r="X51" i="18"/>
  <c r="Y51" i="18" s="1"/>
  <c r="R29" i="18"/>
  <c r="Q51" i="18"/>
  <c r="P68" i="18"/>
  <c r="L29" i="18"/>
  <c r="T29" i="18"/>
  <c r="H37" i="18"/>
  <c r="P37" i="18"/>
  <c r="X37" i="18"/>
  <c r="Y37" i="18" s="1"/>
  <c r="K51" i="18"/>
  <c r="S51" i="18"/>
  <c r="J68" i="18"/>
  <c r="R68" i="18"/>
  <c r="X29" i="18"/>
  <c r="Y29" i="18" s="1"/>
  <c r="O51" i="18"/>
  <c r="I29" i="18"/>
  <c r="P51" i="18"/>
  <c r="V37" i="18"/>
  <c r="L61" i="18"/>
  <c r="X68" i="18"/>
  <c r="Y68" i="18" s="1"/>
  <c r="H29" i="18"/>
  <c r="J61" i="18"/>
  <c r="Q29" i="18"/>
  <c r="H51" i="18"/>
  <c r="S61" i="18"/>
  <c r="J29" i="18"/>
  <c r="I51" i="18"/>
  <c r="T61" i="18"/>
  <c r="F29" i="18"/>
  <c r="N29" i="18"/>
  <c r="V29" i="18"/>
  <c r="S37" i="18"/>
  <c r="L68" i="18"/>
  <c r="T68" i="18"/>
  <c r="M68" i="18"/>
  <c r="U68" i="18"/>
  <c r="I37" i="18"/>
  <c r="Q37" i="18"/>
  <c r="F75" i="18"/>
  <c r="F62" i="18"/>
  <c r="H62" i="18"/>
  <c r="E38" i="18"/>
  <c r="G62" i="18"/>
  <c r="W62" i="18"/>
  <c r="H38" i="18"/>
  <c r="N38" i="18"/>
  <c r="V62" i="18"/>
  <c r="W38" i="18"/>
  <c r="Q62" i="18"/>
  <c r="J62" i="18"/>
  <c r="R62" i="18"/>
  <c r="G38" i="18"/>
  <c r="X38" i="18"/>
  <c r="P62" i="18"/>
  <c r="O38" i="18"/>
  <c r="P38" i="18"/>
  <c r="X62" i="18"/>
  <c r="I62" i="18"/>
  <c r="M38" i="18"/>
  <c r="K62" i="18"/>
  <c r="S38" i="18"/>
  <c r="T38" i="18"/>
  <c r="S62" i="18"/>
  <c r="U38" i="18"/>
  <c r="K38" i="18"/>
  <c r="T62" i="18"/>
  <c r="L38" i="18"/>
  <c r="F38" i="18"/>
  <c r="V38" i="18"/>
  <c r="O62" i="18"/>
  <c r="L62" i="18"/>
  <c r="N62" i="18"/>
  <c r="Q38" i="18"/>
  <c r="J38" i="18"/>
  <c r="M62" i="18"/>
  <c r="E62" i="18"/>
  <c r="R38" i="18"/>
  <c r="I38" i="18"/>
  <c r="U62" i="18"/>
  <c r="D106" i="3"/>
  <c r="D104" i="3"/>
  <c r="D103" i="3"/>
  <c r="F20" i="3"/>
  <c r="G20" i="3" s="1"/>
  <c r="H20" i="3" s="1"/>
  <c r="I20" i="3" s="1"/>
  <c r="J20" i="3" s="1"/>
  <c r="K20" i="3" s="1"/>
  <c r="L20" i="3" s="1"/>
  <c r="M20" i="3" s="1"/>
  <c r="N20" i="3" s="1"/>
  <c r="O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AG20" i="3" s="1"/>
  <c r="D69" i="3"/>
  <c r="E12" i="3"/>
  <c r="F13" i="3"/>
  <c r="E15" i="3"/>
  <c r="D17" i="3"/>
  <c r="E62" i="21"/>
  <c r="D62" i="21"/>
  <c r="E51" i="21"/>
  <c r="D51" i="21"/>
  <c r="Q39" i="18" l="1"/>
  <c r="L15" i="20"/>
  <c r="X175" i="3"/>
  <c r="Y143" i="3"/>
  <c r="AF56" i="3"/>
  <c r="AG48" i="3"/>
  <c r="AG56" i="3" s="1"/>
  <c r="AF159" i="3"/>
  <c r="AE167" i="3"/>
  <c r="W207" i="3"/>
  <c r="X195" i="3"/>
  <c r="Z70" i="18"/>
  <c r="AA70" i="18" s="1"/>
  <c r="AB70" i="18" s="1"/>
  <c r="AC70" i="18" s="1"/>
  <c r="AD70" i="18" s="1"/>
  <c r="AE70" i="18" s="1"/>
  <c r="AF70" i="18" s="1"/>
  <c r="AG70" i="18" s="1"/>
  <c r="AH70" i="18" s="1"/>
  <c r="AI70" i="18" s="1"/>
  <c r="Y59" i="18"/>
  <c r="T39" i="18"/>
  <c r="U39" i="18"/>
  <c r="P39" i="18"/>
  <c r="H204" i="3"/>
  <c r="I183" i="3"/>
  <c r="U97" i="3"/>
  <c r="V85" i="3"/>
  <c r="H60" i="3"/>
  <c r="G92" i="3"/>
  <c r="D78" i="3"/>
  <c r="W32" i="3"/>
  <c r="V65" i="3"/>
  <c r="W76" i="3" s="1"/>
  <c r="D87" i="3"/>
  <c r="D90" i="3" s="1"/>
  <c r="I172" i="3"/>
  <c r="J192" i="3" s="1"/>
  <c r="J31" i="3"/>
  <c r="E66" i="3"/>
  <c r="F86" i="3" s="1"/>
  <c r="E63" i="3"/>
  <c r="F83" i="3" s="1"/>
  <c r="K73" i="3"/>
  <c r="E61" i="3"/>
  <c r="F81" i="3" s="1"/>
  <c r="B206" i="3"/>
  <c r="B214" i="3" s="1"/>
  <c r="B185" i="3"/>
  <c r="B194" i="3" s="1"/>
  <c r="B205" i="3"/>
  <c r="B213" i="3" s="1"/>
  <c r="B184" i="3"/>
  <c r="B193" i="3" s="1"/>
  <c r="I123" i="3"/>
  <c r="B157" i="3"/>
  <c r="B165" i="3" s="1"/>
  <c r="E89" i="3"/>
  <c r="J113" i="3"/>
  <c r="R140" i="3"/>
  <c r="R33" i="3"/>
  <c r="J149" i="3"/>
  <c r="I165" i="3"/>
  <c r="I141" i="3" s="1"/>
  <c r="J150" i="3"/>
  <c r="I166" i="3"/>
  <c r="I142" i="3" s="1"/>
  <c r="J147" i="3"/>
  <c r="I163" i="3"/>
  <c r="I139" i="3" s="1"/>
  <c r="AB148" i="3"/>
  <c r="AA164" i="3"/>
  <c r="J152" i="3"/>
  <c r="I168" i="3"/>
  <c r="I144" i="3" s="1"/>
  <c r="T148" i="3"/>
  <c r="T164" i="3" s="1"/>
  <c r="S164" i="3"/>
  <c r="R28" i="3"/>
  <c r="T39" i="3"/>
  <c r="T55" i="3" s="1"/>
  <c r="S55" i="3"/>
  <c r="AC37" i="3"/>
  <c r="AB53" i="3"/>
  <c r="AB36" i="3"/>
  <c r="AA52" i="3"/>
  <c r="T41" i="3"/>
  <c r="T57" i="3" s="1"/>
  <c r="S57" i="3"/>
  <c r="AB41" i="3"/>
  <c r="AA57" i="3"/>
  <c r="AB38" i="3"/>
  <c r="AA54" i="3"/>
  <c r="S29" i="3"/>
  <c r="T29" i="3" s="1"/>
  <c r="U29" i="3" s="1"/>
  <c r="V29" i="3" s="1"/>
  <c r="W29" i="3" s="1"/>
  <c r="X29" i="3" s="1"/>
  <c r="Y29" i="3" s="1"/>
  <c r="Z29" i="3" s="1"/>
  <c r="AA29" i="3" s="1"/>
  <c r="R30" i="3"/>
  <c r="T36" i="3"/>
  <c r="T52" i="3" s="1"/>
  <c r="S52" i="3"/>
  <c r="T38" i="3"/>
  <c r="T54" i="3" s="1"/>
  <c r="S54" i="3"/>
  <c r="AB39" i="3"/>
  <c r="AA55" i="3"/>
  <c r="L11" i="3"/>
  <c r="K62" i="3"/>
  <c r="L82" i="3" s="1"/>
  <c r="J94" i="3"/>
  <c r="Y54" i="18"/>
  <c r="G75" i="18"/>
  <c r="Y58" i="18"/>
  <c r="G13" i="3"/>
  <c r="F64" i="3"/>
  <c r="F12" i="3"/>
  <c r="L74" i="18"/>
  <c r="K61" i="19"/>
  <c r="K85" i="19" s="1"/>
  <c r="Z61" i="18"/>
  <c r="AA61" i="18" s="1"/>
  <c r="AB61" i="18" s="1"/>
  <c r="AC61" i="18" s="1"/>
  <c r="AD61" i="18" s="1"/>
  <c r="AE61" i="18" s="1"/>
  <c r="AF61" i="18" s="1"/>
  <c r="AG61" i="18" s="1"/>
  <c r="AH61" i="18" s="1"/>
  <c r="AI61" i="18" s="1"/>
  <c r="L39" i="18"/>
  <c r="M39" i="18"/>
  <c r="R63" i="18"/>
  <c r="Y57" i="18"/>
  <c r="Y53" i="18"/>
  <c r="H74" i="18"/>
  <c r="H61" i="19" s="1"/>
  <c r="H85" i="19" s="1"/>
  <c r="G61" i="19"/>
  <c r="G85" i="19" s="1"/>
  <c r="Y56" i="18"/>
  <c r="D71" i="18"/>
  <c r="I63" i="18"/>
  <c r="U63" i="18"/>
  <c r="F85" i="19"/>
  <c r="F86" i="19" s="1"/>
  <c r="F62" i="19"/>
  <c r="K63" i="18"/>
  <c r="E85" i="1"/>
  <c r="E73" i="1"/>
  <c r="E14" i="20" s="1"/>
  <c r="G39" i="18"/>
  <c r="Z68" i="18"/>
  <c r="AA68" i="18" s="1"/>
  <c r="AB68" i="18" s="1"/>
  <c r="AC68" i="18" s="1"/>
  <c r="AD68" i="18" s="1"/>
  <c r="AE68" i="18" s="1"/>
  <c r="AF68" i="18" s="1"/>
  <c r="AG68" i="18" s="1"/>
  <c r="AH68" i="18" s="1"/>
  <c r="AI68" i="18" s="1"/>
  <c r="Y65" i="18"/>
  <c r="Y66" i="18"/>
  <c r="N63" i="18"/>
  <c r="X63" i="18"/>
  <c r="Z37" i="18"/>
  <c r="AA37" i="18" s="1"/>
  <c r="AB37" i="18" s="1"/>
  <c r="AC37" i="18" s="1"/>
  <c r="AD37" i="18" s="1"/>
  <c r="AE37" i="18" s="1"/>
  <c r="AF37" i="18" s="1"/>
  <c r="AG37" i="18" s="1"/>
  <c r="AH37" i="18" s="1"/>
  <c r="AI37" i="18" s="1"/>
  <c r="Y32" i="18"/>
  <c r="Y31" i="18"/>
  <c r="Y35" i="18"/>
  <c r="Y34" i="18"/>
  <c r="Y33" i="18"/>
  <c r="Z51" i="18"/>
  <c r="AA51" i="18" s="1"/>
  <c r="AB51" i="18" s="1"/>
  <c r="AC51" i="18" s="1"/>
  <c r="AD51" i="18" s="1"/>
  <c r="AE51" i="18" s="1"/>
  <c r="AF51" i="18" s="1"/>
  <c r="AG51" i="18" s="1"/>
  <c r="AH51" i="18" s="1"/>
  <c r="AI51" i="18" s="1"/>
  <c r="Y48" i="18"/>
  <c r="Y42" i="18"/>
  <c r="Y47" i="18"/>
  <c r="Y49" i="18"/>
  <c r="Y46" i="18"/>
  <c r="Y43" i="18"/>
  <c r="Y45" i="18"/>
  <c r="Y44" i="18"/>
  <c r="I39" i="18"/>
  <c r="O63" i="18"/>
  <c r="F63" i="18"/>
  <c r="Y24" i="18"/>
  <c r="Y22" i="18"/>
  <c r="Y23" i="18"/>
  <c r="Y27" i="18"/>
  <c r="Y26" i="18"/>
  <c r="Z29" i="18"/>
  <c r="AA29" i="18" s="1"/>
  <c r="AB29" i="18" s="1"/>
  <c r="AC29" i="18" s="1"/>
  <c r="AD29" i="18" s="1"/>
  <c r="AE29" i="18" s="1"/>
  <c r="AF29" i="18" s="1"/>
  <c r="AG29" i="18" s="1"/>
  <c r="AH29" i="18" s="1"/>
  <c r="AI29" i="18" s="1"/>
  <c r="Y25" i="18"/>
  <c r="S63" i="18"/>
  <c r="V63" i="18"/>
  <c r="J39" i="18"/>
  <c r="X73" i="18"/>
  <c r="X39" i="18"/>
  <c r="G63" i="18"/>
  <c r="R73" i="18"/>
  <c r="R39" i="18"/>
  <c r="F73" i="18"/>
  <c r="F39" i="18"/>
  <c r="W39" i="18"/>
  <c r="H63" i="18"/>
  <c r="N39" i="18"/>
  <c r="L63" i="18"/>
  <c r="O39" i="18"/>
  <c r="J63" i="18"/>
  <c r="H73" i="18"/>
  <c r="H39" i="18"/>
  <c r="V73" i="18"/>
  <c r="V39" i="18"/>
  <c r="T63" i="18"/>
  <c r="K39" i="18"/>
  <c r="W63" i="18"/>
  <c r="M73" i="18"/>
  <c r="M63" i="18"/>
  <c r="N73" i="18"/>
  <c r="S39" i="18"/>
  <c r="P63" i="18"/>
  <c r="Q63" i="18"/>
  <c r="J73" i="18"/>
  <c r="O73" i="18"/>
  <c r="Q73" i="18"/>
  <c r="G73" i="18"/>
  <c r="E73" i="18"/>
  <c r="W73" i="18"/>
  <c r="T73" i="18"/>
  <c r="K73" i="18"/>
  <c r="P73" i="18"/>
  <c r="I73" i="18"/>
  <c r="S73" i="18"/>
  <c r="U73" i="18"/>
  <c r="L73" i="18"/>
  <c r="F131" i="3"/>
  <c r="G131" i="3" s="1"/>
  <c r="H131" i="3" s="1"/>
  <c r="I131" i="3" s="1"/>
  <c r="J131" i="3" s="1"/>
  <c r="K131" i="3" s="1"/>
  <c r="L131" i="3" s="1"/>
  <c r="M131" i="3" s="1"/>
  <c r="N131" i="3" s="1"/>
  <c r="O131" i="3" s="1"/>
  <c r="Q131" i="3" s="1"/>
  <c r="R131" i="3" s="1"/>
  <c r="S131" i="3" s="1"/>
  <c r="T131" i="3" s="1"/>
  <c r="U131" i="3" s="1"/>
  <c r="V131" i="3" s="1"/>
  <c r="W131" i="3" s="1"/>
  <c r="X131" i="3" s="1"/>
  <c r="Y131" i="3" s="1"/>
  <c r="Z131" i="3" s="1"/>
  <c r="AA131" i="3" s="1"/>
  <c r="AB131" i="3" s="1"/>
  <c r="AC131" i="3" s="1"/>
  <c r="AD131" i="3" s="1"/>
  <c r="AE131" i="3" s="1"/>
  <c r="AF131" i="3" s="1"/>
  <c r="AG131" i="3" s="1"/>
  <c r="F133" i="3"/>
  <c r="G133" i="3" s="1"/>
  <c r="H133" i="3" s="1"/>
  <c r="I133" i="3" s="1"/>
  <c r="J133" i="3" s="1"/>
  <c r="K133" i="3" s="1"/>
  <c r="L133" i="3" s="1"/>
  <c r="M133" i="3" s="1"/>
  <c r="N133" i="3" s="1"/>
  <c r="O133" i="3" s="1"/>
  <c r="Q133" i="3" s="1"/>
  <c r="R133" i="3" s="1"/>
  <c r="S133" i="3" s="1"/>
  <c r="T133" i="3" s="1"/>
  <c r="U133" i="3" s="1"/>
  <c r="V133" i="3" s="1"/>
  <c r="W133" i="3" s="1"/>
  <c r="X133" i="3" s="1"/>
  <c r="Y133" i="3" s="1"/>
  <c r="Z133" i="3" s="1"/>
  <c r="AA133" i="3" s="1"/>
  <c r="AB133" i="3" s="1"/>
  <c r="AC133" i="3" s="1"/>
  <c r="AD133" i="3" s="1"/>
  <c r="AE133" i="3" s="1"/>
  <c r="AF133" i="3" s="1"/>
  <c r="AG133" i="3" s="1"/>
  <c r="D107" i="3"/>
  <c r="F10" i="3"/>
  <c r="F15" i="3"/>
  <c r="E16" i="3"/>
  <c r="Z44" i="18" l="1"/>
  <c r="AA44" i="18" s="1"/>
  <c r="AB44" i="18" s="1"/>
  <c r="AC44" i="18" s="1"/>
  <c r="AD44" i="18" s="1"/>
  <c r="AE44" i="18" s="1"/>
  <c r="AF44" i="18" s="1"/>
  <c r="AG44" i="18" s="1"/>
  <c r="AH44" i="18" s="1"/>
  <c r="AI44" i="18" s="1"/>
  <c r="G76" i="18"/>
  <c r="M15" i="20"/>
  <c r="X207" i="3"/>
  <c r="Y195" i="3"/>
  <c r="AG159" i="3"/>
  <c r="AG167" i="3" s="1"/>
  <c r="AF167" i="3"/>
  <c r="Y186" i="3"/>
  <c r="Y175" i="3"/>
  <c r="Z186" i="3" s="1"/>
  <c r="Z143" i="3"/>
  <c r="Y60" i="18"/>
  <c r="I60" i="3"/>
  <c r="H92" i="3"/>
  <c r="V97" i="3"/>
  <c r="W85" i="3"/>
  <c r="I204" i="3"/>
  <c r="X32" i="3"/>
  <c r="W65" i="3"/>
  <c r="J183" i="3"/>
  <c r="D89" i="3"/>
  <c r="S140" i="3"/>
  <c r="T140" i="3" s="1"/>
  <c r="U140" i="3" s="1"/>
  <c r="F74" i="3"/>
  <c r="E98" i="3"/>
  <c r="J172" i="3"/>
  <c r="K192" i="3" s="1"/>
  <c r="G84" i="3"/>
  <c r="G75" i="3"/>
  <c r="K31" i="3"/>
  <c r="E95" i="3"/>
  <c r="F77" i="3"/>
  <c r="E93" i="3"/>
  <c r="E67" i="3"/>
  <c r="L73" i="3"/>
  <c r="F72" i="3"/>
  <c r="J123" i="3"/>
  <c r="K113" i="3"/>
  <c r="F87" i="3"/>
  <c r="S28" i="3"/>
  <c r="T28" i="3" s="1"/>
  <c r="U28" i="3" s="1"/>
  <c r="V28" i="3" s="1"/>
  <c r="W28" i="3" s="1"/>
  <c r="X28" i="3" s="1"/>
  <c r="Y28" i="3" s="1"/>
  <c r="Z28" i="3" s="1"/>
  <c r="AA28" i="3" s="1"/>
  <c r="S33" i="3"/>
  <c r="T33" i="3" s="1"/>
  <c r="U33" i="3" s="1"/>
  <c r="V33" i="3" s="1"/>
  <c r="W33" i="3" s="1"/>
  <c r="X33" i="3" s="1"/>
  <c r="Y33" i="3" s="1"/>
  <c r="Z33" i="3" s="1"/>
  <c r="AA33" i="3" s="1"/>
  <c r="K147" i="3"/>
  <c r="J163" i="3"/>
  <c r="J139" i="3" s="1"/>
  <c r="K152" i="3"/>
  <c r="J168" i="3"/>
  <c r="J144" i="3" s="1"/>
  <c r="K149" i="3"/>
  <c r="J165" i="3"/>
  <c r="J141" i="3" s="1"/>
  <c r="K150" i="3"/>
  <c r="J166" i="3"/>
  <c r="J142" i="3" s="1"/>
  <c r="AC148" i="3"/>
  <c r="AB164" i="3"/>
  <c r="AB29" i="3"/>
  <c r="S30" i="3"/>
  <c r="T30" i="3" s="1"/>
  <c r="U30" i="3" s="1"/>
  <c r="V30" i="3" s="1"/>
  <c r="W30" i="3" s="1"/>
  <c r="X30" i="3" s="1"/>
  <c r="Y30" i="3" s="1"/>
  <c r="Z30" i="3" s="1"/>
  <c r="AA30" i="3" s="1"/>
  <c r="AC38" i="3"/>
  <c r="AB54" i="3"/>
  <c r="AC36" i="3"/>
  <c r="AB52" i="3"/>
  <c r="AC39" i="3"/>
  <c r="AB55" i="3"/>
  <c r="AC41" i="3"/>
  <c r="AB57" i="3"/>
  <c r="AD37" i="3"/>
  <c r="AC53" i="3"/>
  <c r="K94" i="3"/>
  <c r="M11" i="3"/>
  <c r="L62" i="3"/>
  <c r="M82" i="3" s="1"/>
  <c r="H75" i="18"/>
  <c r="I75" i="18" s="1"/>
  <c r="Z53" i="18"/>
  <c r="AA53" i="18" s="1"/>
  <c r="Z32" i="18"/>
  <c r="AA32" i="18" s="1"/>
  <c r="AB32" i="18" s="1"/>
  <c r="AC32" i="18" s="1"/>
  <c r="AD32" i="18" s="1"/>
  <c r="AE32" i="18" s="1"/>
  <c r="AF32" i="18" s="1"/>
  <c r="AG32" i="18" s="1"/>
  <c r="AH32" i="18" s="1"/>
  <c r="AI32" i="18" s="1"/>
  <c r="Z25" i="18"/>
  <c r="AA25" i="18" s="1"/>
  <c r="AB25" i="18" s="1"/>
  <c r="AC25" i="18" s="1"/>
  <c r="AD25" i="18" s="1"/>
  <c r="AE25" i="18" s="1"/>
  <c r="AF25" i="18" s="1"/>
  <c r="AG25" i="18" s="1"/>
  <c r="AH25" i="18" s="1"/>
  <c r="AI25" i="18" s="1"/>
  <c r="D68" i="18"/>
  <c r="G12" i="3"/>
  <c r="F63" i="3"/>
  <c r="G83" i="3" s="1"/>
  <c r="G15" i="3"/>
  <c r="F66" i="3"/>
  <c r="G86" i="3" s="1"/>
  <c r="H13" i="3"/>
  <c r="G64" i="3"/>
  <c r="G10" i="3"/>
  <c r="F61" i="3"/>
  <c r="G81" i="3" s="1"/>
  <c r="F96" i="3"/>
  <c r="Z24" i="18"/>
  <c r="AA24" i="18" s="1"/>
  <c r="AB24" i="18" s="1"/>
  <c r="AC24" i="18" s="1"/>
  <c r="AD24" i="18" s="1"/>
  <c r="AE24" i="18" s="1"/>
  <c r="AF24" i="18" s="1"/>
  <c r="AG24" i="18" s="1"/>
  <c r="AH24" i="18" s="1"/>
  <c r="AI24" i="18" s="1"/>
  <c r="Z35" i="18"/>
  <c r="AA35" i="18" s="1"/>
  <c r="AB35" i="18" s="1"/>
  <c r="AC35" i="18" s="1"/>
  <c r="AD35" i="18" s="1"/>
  <c r="AE35" i="18" s="1"/>
  <c r="AF35" i="18" s="1"/>
  <c r="AG35" i="18" s="1"/>
  <c r="AH35" i="18" s="1"/>
  <c r="AI35" i="18" s="1"/>
  <c r="Z66" i="18"/>
  <c r="AA66" i="18" s="1"/>
  <c r="AB66" i="18" s="1"/>
  <c r="AC66" i="18" s="1"/>
  <c r="AD66" i="18" s="1"/>
  <c r="AE66" i="18" s="1"/>
  <c r="AF66" i="18" s="1"/>
  <c r="AG66" i="18" s="1"/>
  <c r="AH66" i="18" s="1"/>
  <c r="AI66" i="18" s="1"/>
  <c r="D37" i="18"/>
  <c r="G62" i="19"/>
  <c r="F63" i="19"/>
  <c r="F67" i="19" s="1"/>
  <c r="Z26" i="18"/>
  <c r="AA26" i="18" s="1"/>
  <c r="AB26" i="18" s="1"/>
  <c r="AC26" i="18" s="1"/>
  <c r="AD26" i="18" s="1"/>
  <c r="AE26" i="18" s="1"/>
  <c r="AF26" i="18" s="1"/>
  <c r="AG26" i="18" s="1"/>
  <c r="AH26" i="18" s="1"/>
  <c r="AI26" i="18" s="1"/>
  <c r="Z58" i="18"/>
  <c r="AA58" i="18" s="1"/>
  <c r="AB58" i="18" s="1"/>
  <c r="AC58" i="18" s="1"/>
  <c r="AD58" i="18" s="1"/>
  <c r="AE58" i="18" s="1"/>
  <c r="AF58" i="18" s="1"/>
  <c r="AG58" i="18" s="1"/>
  <c r="AH58" i="18" s="1"/>
  <c r="AI58" i="18" s="1"/>
  <c r="M74" i="18"/>
  <c r="L61" i="19"/>
  <c r="L85" i="19" s="1"/>
  <c r="D61" i="18"/>
  <c r="Z59" i="18"/>
  <c r="AA59" i="18" s="1"/>
  <c r="AB59" i="18" s="1"/>
  <c r="AC59" i="18" s="1"/>
  <c r="AD59" i="18" s="1"/>
  <c r="AE59" i="18" s="1"/>
  <c r="AF59" i="18" s="1"/>
  <c r="AG59" i="18" s="1"/>
  <c r="AH59" i="18" s="1"/>
  <c r="AI59" i="18" s="1"/>
  <c r="Z56" i="18"/>
  <c r="AA56" i="18" s="1"/>
  <c r="AB56" i="18" s="1"/>
  <c r="AC56" i="18" s="1"/>
  <c r="AD56" i="18" s="1"/>
  <c r="AE56" i="18" s="1"/>
  <c r="AF56" i="18" s="1"/>
  <c r="AG56" i="18" s="1"/>
  <c r="AH56" i="18" s="1"/>
  <c r="AI56" i="18" s="1"/>
  <c r="Z33" i="18"/>
  <c r="AA33" i="18" s="1"/>
  <c r="AB33" i="18" s="1"/>
  <c r="AC33" i="18" s="1"/>
  <c r="AD33" i="18" s="1"/>
  <c r="AE33" i="18" s="1"/>
  <c r="AF33" i="18" s="1"/>
  <c r="AG33" i="18" s="1"/>
  <c r="AH33" i="18" s="1"/>
  <c r="AI33" i="18" s="1"/>
  <c r="Z54" i="18"/>
  <c r="AA54" i="18" s="1"/>
  <c r="AB54" i="18" s="1"/>
  <c r="AC54" i="18" s="1"/>
  <c r="AD54" i="18" s="1"/>
  <c r="AE54" i="18" s="1"/>
  <c r="AF54" i="18" s="1"/>
  <c r="AG54" i="18" s="1"/>
  <c r="AH54" i="18" s="1"/>
  <c r="AI54" i="18" s="1"/>
  <c r="Z57" i="18"/>
  <c r="AA57" i="18" s="1"/>
  <c r="AB57" i="18" s="1"/>
  <c r="AC57" i="18" s="1"/>
  <c r="AD57" i="18" s="1"/>
  <c r="AE57" i="18" s="1"/>
  <c r="AF57" i="18" s="1"/>
  <c r="AG57" i="18" s="1"/>
  <c r="AH57" i="18" s="1"/>
  <c r="AI57" i="18" s="1"/>
  <c r="D51" i="18"/>
  <c r="G86" i="19"/>
  <c r="F87" i="19"/>
  <c r="F91" i="19" s="1"/>
  <c r="Z27" i="18"/>
  <c r="AA27" i="18" s="1"/>
  <c r="AB27" i="18" s="1"/>
  <c r="AC27" i="18" s="1"/>
  <c r="AD27" i="18" s="1"/>
  <c r="AE27" i="18" s="1"/>
  <c r="AF27" i="18" s="1"/>
  <c r="AG27" i="18" s="1"/>
  <c r="AH27" i="18" s="1"/>
  <c r="AI27" i="18" s="1"/>
  <c r="Z22" i="18"/>
  <c r="AA22" i="18" s="1"/>
  <c r="Z34" i="18"/>
  <c r="AA34" i="18" s="1"/>
  <c r="AB34" i="18" s="1"/>
  <c r="AC34" i="18" s="1"/>
  <c r="AD34" i="18" s="1"/>
  <c r="AE34" i="18" s="1"/>
  <c r="AF34" i="18" s="1"/>
  <c r="AG34" i="18" s="1"/>
  <c r="AH34" i="18" s="1"/>
  <c r="AI34" i="18" s="1"/>
  <c r="D29" i="18"/>
  <c r="Z55" i="18"/>
  <c r="AA55" i="18" s="1"/>
  <c r="AB55" i="18" s="1"/>
  <c r="AC55" i="18" s="1"/>
  <c r="AD55" i="18" s="1"/>
  <c r="AE55" i="18" s="1"/>
  <c r="AF55" i="18" s="1"/>
  <c r="AG55" i="18" s="1"/>
  <c r="AH55" i="18" s="1"/>
  <c r="AI55" i="18" s="1"/>
  <c r="Z48" i="18"/>
  <c r="AA48" i="18" s="1"/>
  <c r="AB48" i="18" s="1"/>
  <c r="AC48" i="18" s="1"/>
  <c r="AD48" i="18" s="1"/>
  <c r="AE48" i="18" s="1"/>
  <c r="AF48" i="18" s="1"/>
  <c r="AG48" i="18" s="1"/>
  <c r="AH48" i="18" s="1"/>
  <c r="AI48" i="18" s="1"/>
  <c r="Y28" i="18"/>
  <c r="Z23" i="18"/>
  <c r="AA23" i="18" s="1"/>
  <c r="AB23" i="18" s="1"/>
  <c r="AC23" i="18" s="1"/>
  <c r="AD23" i="18" s="1"/>
  <c r="AE23" i="18" s="1"/>
  <c r="AF23" i="18" s="1"/>
  <c r="AG23" i="18" s="1"/>
  <c r="AH23" i="18" s="1"/>
  <c r="AI23" i="18" s="1"/>
  <c r="Z46" i="18"/>
  <c r="AA46" i="18" s="1"/>
  <c r="AB46" i="18" s="1"/>
  <c r="AC46" i="18" s="1"/>
  <c r="AD46" i="18" s="1"/>
  <c r="AE46" i="18" s="1"/>
  <c r="AF46" i="18" s="1"/>
  <c r="AG46" i="18" s="1"/>
  <c r="AH46" i="18" s="1"/>
  <c r="AI46" i="18" s="1"/>
  <c r="Z49" i="18"/>
  <c r="AA49" i="18" s="1"/>
  <c r="AB49" i="18" s="1"/>
  <c r="AC49" i="18" s="1"/>
  <c r="AD49" i="18" s="1"/>
  <c r="AE49" i="18" s="1"/>
  <c r="AF49" i="18" s="1"/>
  <c r="AG49" i="18" s="1"/>
  <c r="AH49" i="18" s="1"/>
  <c r="AI49" i="18" s="1"/>
  <c r="Z31" i="18"/>
  <c r="Y36" i="18"/>
  <c r="Z65" i="18"/>
  <c r="Y67" i="18"/>
  <c r="Z43" i="18"/>
  <c r="AA43" i="18" s="1"/>
  <c r="AB43" i="18" s="1"/>
  <c r="AC43" i="18" s="1"/>
  <c r="AD43" i="18" s="1"/>
  <c r="AE43" i="18" s="1"/>
  <c r="AF43" i="18" s="1"/>
  <c r="AG43" i="18" s="1"/>
  <c r="AH43" i="18" s="1"/>
  <c r="AI43" i="18" s="1"/>
  <c r="Z47" i="18"/>
  <c r="AA47" i="18" s="1"/>
  <c r="AB47" i="18" s="1"/>
  <c r="AC47" i="18" s="1"/>
  <c r="AD47" i="18" s="1"/>
  <c r="AE47" i="18" s="1"/>
  <c r="AF47" i="18" s="1"/>
  <c r="AG47" i="18" s="1"/>
  <c r="AH47" i="18" s="1"/>
  <c r="AI47" i="18" s="1"/>
  <c r="Z45" i="18"/>
  <c r="AA45" i="18" s="1"/>
  <c r="AB45" i="18" s="1"/>
  <c r="AC45" i="18" s="1"/>
  <c r="AD45" i="18" s="1"/>
  <c r="AE45" i="18" s="1"/>
  <c r="AF45" i="18" s="1"/>
  <c r="AG45" i="18" s="1"/>
  <c r="AH45" i="18" s="1"/>
  <c r="AI45" i="18" s="1"/>
  <c r="Y50" i="18"/>
  <c r="Z42" i="18"/>
  <c r="F76" i="18"/>
  <c r="E76" i="18"/>
  <c r="F134" i="3"/>
  <c r="G134" i="3" s="1"/>
  <c r="H134" i="3" s="1"/>
  <c r="I134" i="3" s="1"/>
  <c r="J134" i="3" s="1"/>
  <c r="K134" i="3" s="1"/>
  <c r="L134" i="3" s="1"/>
  <c r="M134" i="3" s="1"/>
  <c r="N134" i="3" s="1"/>
  <c r="O134" i="3" s="1"/>
  <c r="Q134" i="3" s="1"/>
  <c r="R134" i="3" s="1"/>
  <c r="S134" i="3" s="1"/>
  <c r="T134" i="3" s="1"/>
  <c r="U134" i="3" s="1"/>
  <c r="V134" i="3" s="1"/>
  <c r="W134" i="3" s="1"/>
  <c r="X134" i="3" s="1"/>
  <c r="Y134" i="3" s="1"/>
  <c r="Z134" i="3" s="1"/>
  <c r="AA134" i="3" s="1"/>
  <c r="AB134" i="3" s="1"/>
  <c r="AC134" i="3" s="1"/>
  <c r="AD134" i="3" s="1"/>
  <c r="AE134" i="3" s="1"/>
  <c r="AF134" i="3" s="1"/>
  <c r="AG134" i="3" s="1"/>
  <c r="E17" i="3"/>
  <c r="F16" i="3"/>
  <c r="F57" i="1" l="1"/>
  <c r="G78" i="18"/>
  <c r="D57" i="1"/>
  <c r="E78" i="18"/>
  <c r="E57" i="1"/>
  <c r="F78" i="18"/>
  <c r="Y62" i="18"/>
  <c r="Y63" i="18" s="1"/>
  <c r="H76" i="18"/>
  <c r="N15" i="20"/>
  <c r="Z175" i="3"/>
  <c r="AA143" i="3"/>
  <c r="Y207" i="3"/>
  <c r="Z195" i="3"/>
  <c r="E104" i="3"/>
  <c r="E105" i="3"/>
  <c r="J60" i="3"/>
  <c r="I92" i="3"/>
  <c r="W97" i="3"/>
  <c r="X85" i="3"/>
  <c r="X76" i="3"/>
  <c r="Y32" i="3"/>
  <c r="X65" i="3"/>
  <c r="E106" i="3"/>
  <c r="J204" i="3"/>
  <c r="E102" i="3"/>
  <c r="K183" i="3"/>
  <c r="K172" i="3"/>
  <c r="L192" i="3" s="1"/>
  <c r="E90" i="3"/>
  <c r="E68" i="3"/>
  <c r="E103" i="3"/>
  <c r="F78" i="3"/>
  <c r="F89" i="3" s="1"/>
  <c r="L31" i="3"/>
  <c r="H84" i="3"/>
  <c r="H75" i="3"/>
  <c r="E101" i="3"/>
  <c r="G77" i="3"/>
  <c r="E69" i="3"/>
  <c r="G74" i="3"/>
  <c r="M73" i="3"/>
  <c r="G72" i="3"/>
  <c r="V140" i="3"/>
  <c r="K123" i="3"/>
  <c r="F98" i="3"/>
  <c r="L113" i="3"/>
  <c r="L152" i="3"/>
  <c r="K168" i="3"/>
  <c r="K144" i="3" s="1"/>
  <c r="AD148" i="3"/>
  <c r="AC164" i="3"/>
  <c r="L147" i="3"/>
  <c r="K163" i="3"/>
  <c r="K139" i="3" s="1"/>
  <c r="L149" i="3"/>
  <c r="K165" i="3"/>
  <c r="K141" i="3" s="1"/>
  <c r="AC29" i="3"/>
  <c r="L150" i="3"/>
  <c r="K166" i="3"/>
  <c r="K142" i="3" s="1"/>
  <c r="AB28" i="3"/>
  <c r="AB30" i="3"/>
  <c r="AB33" i="3"/>
  <c r="AE37" i="3"/>
  <c r="AD53" i="3"/>
  <c r="AD38" i="3"/>
  <c r="AC54" i="3"/>
  <c r="AD36" i="3"/>
  <c r="AC52" i="3"/>
  <c r="AD39" i="3"/>
  <c r="AC55" i="3"/>
  <c r="AD41" i="3"/>
  <c r="AC57" i="3"/>
  <c r="L94" i="3"/>
  <c r="N11" i="3"/>
  <c r="M62" i="3"/>
  <c r="N82" i="3" s="1"/>
  <c r="AA28" i="18"/>
  <c r="H10" i="3"/>
  <c r="G61" i="3"/>
  <c r="H81" i="3" s="1"/>
  <c r="F93" i="3"/>
  <c r="F67" i="3"/>
  <c r="H15" i="3"/>
  <c r="G66" i="3"/>
  <c r="H86" i="3" s="1"/>
  <c r="G96" i="3"/>
  <c r="I13" i="3"/>
  <c r="H64" i="3"/>
  <c r="F95" i="3"/>
  <c r="H12" i="3"/>
  <c r="G63" i="3"/>
  <c r="H83" i="3" s="1"/>
  <c r="Y38" i="18"/>
  <c r="Y39" i="18" s="1"/>
  <c r="Z60" i="18"/>
  <c r="G87" i="19"/>
  <c r="G91" i="19" s="1"/>
  <c r="H86" i="19"/>
  <c r="AB22" i="18"/>
  <c r="AC22" i="18" s="1"/>
  <c r="F64" i="19"/>
  <c r="F69" i="19"/>
  <c r="F68" i="19"/>
  <c r="F92" i="19"/>
  <c r="F93" i="19"/>
  <c r="F88" i="19"/>
  <c r="G63" i="19"/>
  <c r="G67" i="19" s="1"/>
  <c r="H62" i="19"/>
  <c r="N74" i="18"/>
  <c r="M61" i="19"/>
  <c r="M85" i="19" s="1"/>
  <c r="AA60" i="18"/>
  <c r="AB53" i="18"/>
  <c r="Z50" i="18"/>
  <c r="AA42" i="18"/>
  <c r="AA65" i="18"/>
  <c r="Z67" i="18"/>
  <c r="Z28" i="18"/>
  <c r="AA31" i="18"/>
  <c r="Z36" i="18"/>
  <c r="F77" i="18"/>
  <c r="G77" i="18"/>
  <c r="J75" i="18"/>
  <c r="I76" i="18"/>
  <c r="I78" i="18" s="1"/>
  <c r="F136" i="3"/>
  <c r="G136" i="3" s="1"/>
  <c r="H136" i="3" s="1"/>
  <c r="I136" i="3" s="1"/>
  <c r="J136" i="3" s="1"/>
  <c r="K136" i="3" s="1"/>
  <c r="L136" i="3" s="1"/>
  <c r="M136" i="3" s="1"/>
  <c r="N136" i="3" s="1"/>
  <c r="O136" i="3" s="1"/>
  <c r="Q136" i="3" s="1"/>
  <c r="R136" i="3" s="1"/>
  <c r="S136" i="3" s="1"/>
  <c r="T136" i="3" s="1"/>
  <c r="U136" i="3" s="1"/>
  <c r="V136" i="3" s="1"/>
  <c r="W136" i="3" s="1"/>
  <c r="X136" i="3" s="1"/>
  <c r="Y136" i="3" s="1"/>
  <c r="Z136" i="3" s="1"/>
  <c r="AA136" i="3" s="1"/>
  <c r="AB136" i="3" s="1"/>
  <c r="AC136" i="3" s="1"/>
  <c r="AD136" i="3" s="1"/>
  <c r="AE136" i="3" s="1"/>
  <c r="AF136" i="3" s="1"/>
  <c r="AG136" i="3" s="1"/>
  <c r="F17" i="3"/>
  <c r="G16" i="3"/>
  <c r="G57" i="1" l="1"/>
  <c r="H78" i="18"/>
  <c r="H77" i="18"/>
  <c r="Z62" i="18"/>
  <c r="Z63" i="18" s="1"/>
  <c r="P75" i="1"/>
  <c r="O15" i="20"/>
  <c r="Z207" i="3"/>
  <c r="AA195" i="3"/>
  <c r="AA186" i="3"/>
  <c r="AA175" i="3"/>
  <c r="AB143" i="3"/>
  <c r="Y73" i="18"/>
  <c r="X97" i="3"/>
  <c r="Y85" i="3"/>
  <c r="K60" i="3"/>
  <c r="J92" i="3"/>
  <c r="F68" i="3"/>
  <c r="F105" i="3"/>
  <c r="Y76" i="3"/>
  <c r="Z32" i="3"/>
  <c r="Y65" i="3"/>
  <c r="Z76" i="3" s="1"/>
  <c r="L183" i="3"/>
  <c r="K204" i="3"/>
  <c r="E107" i="3"/>
  <c r="L172" i="3"/>
  <c r="M192" i="3" s="1"/>
  <c r="H77" i="3"/>
  <c r="I84" i="3"/>
  <c r="I75" i="3"/>
  <c r="M31" i="3"/>
  <c r="N73" i="3"/>
  <c r="H74" i="3"/>
  <c r="H72" i="3"/>
  <c r="W140" i="3"/>
  <c r="G78" i="3"/>
  <c r="G87" i="3"/>
  <c r="AD29" i="3"/>
  <c r="L123" i="3"/>
  <c r="F90" i="3"/>
  <c r="G98" i="3"/>
  <c r="M113" i="3"/>
  <c r="N113" i="3" s="1"/>
  <c r="AC28" i="3"/>
  <c r="AC33" i="3"/>
  <c r="N147" i="3"/>
  <c r="L163" i="3"/>
  <c r="L139" i="3" s="1"/>
  <c r="M139" i="3" s="1"/>
  <c r="AE148" i="3"/>
  <c r="AD164" i="3"/>
  <c r="N149" i="3"/>
  <c r="L165" i="3"/>
  <c r="L141" i="3" s="1"/>
  <c r="M141" i="3" s="1"/>
  <c r="N150" i="3"/>
  <c r="L166" i="3"/>
  <c r="L142" i="3" s="1"/>
  <c r="M142" i="3" s="1"/>
  <c r="N152" i="3"/>
  <c r="L168" i="3"/>
  <c r="L144" i="3" s="1"/>
  <c r="M144" i="3" s="1"/>
  <c r="AC30" i="3"/>
  <c r="AE38" i="3"/>
  <c r="AD54" i="3"/>
  <c r="AE41" i="3"/>
  <c r="AD57" i="3"/>
  <c r="AF37" i="3"/>
  <c r="AE53" i="3"/>
  <c r="AE39" i="3"/>
  <c r="AD55" i="3"/>
  <c r="AE36" i="3"/>
  <c r="AD52" i="3"/>
  <c r="F103" i="3"/>
  <c r="F102" i="3"/>
  <c r="M94" i="3"/>
  <c r="O11" i="3"/>
  <c r="N62" i="3"/>
  <c r="O82" i="3" s="1"/>
  <c r="F101" i="3"/>
  <c r="H96" i="3"/>
  <c r="G95" i="3"/>
  <c r="I12" i="3"/>
  <c r="H63" i="3"/>
  <c r="I83" i="3" s="1"/>
  <c r="I15" i="3"/>
  <c r="H66" i="3"/>
  <c r="I86" i="3" s="1"/>
  <c r="F106" i="3"/>
  <c r="F69" i="3"/>
  <c r="F104" i="3"/>
  <c r="J13" i="3"/>
  <c r="I64" i="3"/>
  <c r="G67" i="3"/>
  <c r="G105" i="3" s="1"/>
  <c r="G93" i="3"/>
  <c r="I10" i="3"/>
  <c r="H61" i="3"/>
  <c r="I81" i="3" s="1"/>
  <c r="O74" i="18"/>
  <c r="N61" i="19"/>
  <c r="N85" i="19" s="1"/>
  <c r="I62" i="19"/>
  <c r="H63" i="19"/>
  <c r="I77" i="18"/>
  <c r="H57" i="1"/>
  <c r="F73" i="1"/>
  <c r="F14" i="20" s="1"/>
  <c r="F85" i="1"/>
  <c r="I86" i="19"/>
  <c r="H87" i="19"/>
  <c r="H91" i="19" s="1"/>
  <c r="G64" i="19"/>
  <c r="G92" i="19"/>
  <c r="G88" i="19"/>
  <c r="G93" i="19"/>
  <c r="AB28" i="18"/>
  <c r="G69" i="19"/>
  <c r="AA36" i="18"/>
  <c r="AA38" i="18" s="1"/>
  <c r="AB31" i="18"/>
  <c r="Z38" i="18"/>
  <c r="AC28" i="18"/>
  <c r="AD22" i="18"/>
  <c r="AB65" i="18"/>
  <c r="AA67" i="18"/>
  <c r="AB60" i="18"/>
  <c r="AC53" i="18"/>
  <c r="AA50" i="18"/>
  <c r="AA62" i="18" s="1"/>
  <c r="AB42" i="18"/>
  <c r="K75" i="18"/>
  <c r="J76" i="18"/>
  <c r="J78" i="18" s="1"/>
  <c r="G17" i="3"/>
  <c r="H16" i="3"/>
  <c r="H69" i="19" l="1"/>
  <c r="H67" i="19"/>
  <c r="Q75" i="1"/>
  <c r="P15" i="20"/>
  <c r="AA207" i="3"/>
  <c r="AB195" i="3"/>
  <c r="AB186" i="3"/>
  <c r="AB175" i="3"/>
  <c r="AC186" i="3" s="1"/>
  <c r="AC143" i="3"/>
  <c r="M183" i="3"/>
  <c r="L60" i="3"/>
  <c r="K92" i="3"/>
  <c r="Y97" i="3"/>
  <c r="Z85" i="3"/>
  <c r="L204" i="3"/>
  <c r="AA32" i="3"/>
  <c r="Z65" i="3"/>
  <c r="AA76" i="3" s="1"/>
  <c r="G90" i="3"/>
  <c r="AD33" i="3"/>
  <c r="N172" i="3"/>
  <c r="O192" i="3" s="1"/>
  <c r="M172" i="3"/>
  <c r="N192" i="3" s="1"/>
  <c r="N31" i="3"/>
  <c r="J84" i="3"/>
  <c r="J75" i="3"/>
  <c r="I77" i="3"/>
  <c r="I74" i="3"/>
  <c r="O73" i="3"/>
  <c r="G89" i="3"/>
  <c r="I72" i="3"/>
  <c r="X140" i="3"/>
  <c r="AE29" i="3"/>
  <c r="M123" i="3"/>
  <c r="H78" i="3"/>
  <c r="H87" i="3"/>
  <c r="G102" i="3"/>
  <c r="G68" i="3"/>
  <c r="H98" i="3"/>
  <c r="AD28" i="3"/>
  <c r="AF148" i="3"/>
  <c r="AE164" i="3"/>
  <c r="O150" i="3"/>
  <c r="N166" i="3"/>
  <c r="N142" i="3" s="1"/>
  <c r="O152" i="3"/>
  <c r="N168" i="3"/>
  <c r="N144" i="3" s="1"/>
  <c r="O149" i="3"/>
  <c r="N165" i="3"/>
  <c r="N141" i="3" s="1"/>
  <c r="O147" i="3"/>
  <c r="N163" i="3"/>
  <c r="N139" i="3" s="1"/>
  <c r="AD30" i="3"/>
  <c r="AF41" i="3"/>
  <c r="AE57" i="3"/>
  <c r="AE33" i="3" s="1"/>
  <c r="AF36" i="3"/>
  <c r="AE52" i="3"/>
  <c r="AF39" i="3"/>
  <c r="AE55" i="3"/>
  <c r="AF38" i="3"/>
  <c r="AE54" i="3"/>
  <c r="AG37" i="3"/>
  <c r="AG53" i="3" s="1"/>
  <c r="AF53" i="3"/>
  <c r="N94" i="3"/>
  <c r="P11" i="3"/>
  <c r="O62" i="3"/>
  <c r="P82" i="3" s="1"/>
  <c r="O113" i="3"/>
  <c r="N123" i="3"/>
  <c r="F107" i="3"/>
  <c r="G106" i="3"/>
  <c r="G69" i="3"/>
  <c r="G104" i="3"/>
  <c r="J15" i="3"/>
  <c r="I66" i="3"/>
  <c r="J86" i="3" s="1"/>
  <c r="K13" i="3"/>
  <c r="J64" i="3"/>
  <c r="J12" i="3"/>
  <c r="I63" i="3"/>
  <c r="J83" i="3" s="1"/>
  <c r="G103" i="3"/>
  <c r="I96" i="3"/>
  <c r="J10" i="3"/>
  <c r="I61" i="3"/>
  <c r="J81" i="3" s="1"/>
  <c r="H95" i="3"/>
  <c r="H67" i="3"/>
  <c r="H105" i="3" s="1"/>
  <c r="H93" i="3"/>
  <c r="G101" i="3"/>
  <c r="G73" i="1"/>
  <c r="G14" i="20" s="1"/>
  <c r="H68" i="19"/>
  <c r="H64" i="19"/>
  <c r="I87" i="19"/>
  <c r="J86" i="19"/>
  <c r="P74" i="18"/>
  <c r="O61" i="19"/>
  <c r="O85" i="19" s="1"/>
  <c r="H93" i="19"/>
  <c r="H92" i="19"/>
  <c r="H88" i="19"/>
  <c r="J77" i="18"/>
  <c r="I57" i="1"/>
  <c r="J62" i="19"/>
  <c r="I63" i="19"/>
  <c r="I67" i="19" s="1"/>
  <c r="G85" i="1"/>
  <c r="G68" i="19"/>
  <c r="AA73" i="18"/>
  <c r="AA63" i="18"/>
  <c r="AC65" i="18"/>
  <c r="AB67" i="18"/>
  <c r="AD53" i="18"/>
  <c r="AC60" i="18"/>
  <c r="AB36" i="18"/>
  <c r="AB38" i="18" s="1"/>
  <c r="AB39" i="18" s="1"/>
  <c r="AC31" i="18"/>
  <c r="AE22" i="18"/>
  <c r="AD28" i="18"/>
  <c r="AB50" i="18"/>
  <c r="AB62" i="18" s="1"/>
  <c r="AC42" i="18"/>
  <c r="Z39" i="18"/>
  <c r="Z73" i="18"/>
  <c r="AA39" i="18"/>
  <c r="L75" i="18"/>
  <c r="K76" i="18"/>
  <c r="K78" i="18" s="1"/>
  <c r="H17" i="3"/>
  <c r="I16" i="3"/>
  <c r="I93" i="19" l="1"/>
  <c r="I91" i="19"/>
  <c r="I92" i="19" s="1"/>
  <c r="R75" i="1"/>
  <c r="Q15" i="20"/>
  <c r="AC175" i="3"/>
  <c r="AD143" i="3"/>
  <c r="AB207" i="3"/>
  <c r="AC195" i="3"/>
  <c r="Z97" i="3"/>
  <c r="AA85" i="3"/>
  <c r="M60" i="3"/>
  <c r="L92" i="3"/>
  <c r="AB32" i="3"/>
  <c r="AA65" i="3"/>
  <c r="AB76" i="3" s="1"/>
  <c r="N204" i="3"/>
  <c r="N183" i="3"/>
  <c r="M204" i="3"/>
  <c r="AF29" i="3"/>
  <c r="AG29" i="3" s="1"/>
  <c r="AE28" i="3"/>
  <c r="O172" i="3"/>
  <c r="P192" i="3" s="1"/>
  <c r="O183" i="3"/>
  <c r="K84" i="3"/>
  <c r="K75" i="3"/>
  <c r="O31" i="3"/>
  <c r="P73" i="3"/>
  <c r="J77" i="3"/>
  <c r="J74" i="3"/>
  <c r="J72" i="3"/>
  <c r="Y140" i="3"/>
  <c r="H89" i="3"/>
  <c r="I78" i="3"/>
  <c r="I87" i="3"/>
  <c r="H90" i="3"/>
  <c r="H102" i="3"/>
  <c r="H68" i="3"/>
  <c r="I98" i="3"/>
  <c r="AE30" i="3"/>
  <c r="O165" i="3"/>
  <c r="O141" i="3" s="1"/>
  <c r="O166" i="3"/>
  <c r="O142" i="3" s="1"/>
  <c r="O168" i="3"/>
  <c r="O144" i="3" s="1"/>
  <c r="O163" i="3"/>
  <c r="O139" i="3" s="1"/>
  <c r="AG148" i="3"/>
  <c r="AG164" i="3" s="1"/>
  <c r="AF164" i="3"/>
  <c r="AG36" i="3"/>
  <c r="AG52" i="3" s="1"/>
  <c r="AF52" i="3"/>
  <c r="AG38" i="3"/>
  <c r="AG54" i="3" s="1"/>
  <c r="AF54" i="3"/>
  <c r="AG41" i="3"/>
  <c r="AG57" i="3" s="1"/>
  <c r="AF57" i="3"/>
  <c r="AF33" i="3" s="1"/>
  <c r="AG39" i="3"/>
  <c r="AG55" i="3" s="1"/>
  <c r="AF55" i="3"/>
  <c r="O94" i="3"/>
  <c r="H103" i="3"/>
  <c r="Q11" i="3"/>
  <c r="P62" i="3"/>
  <c r="Q82" i="3" s="1"/>
  <c r="H101" i="3"/>
  <c r="P113" i="3"/>
  <c r="O123" i="3"/>
  <c r="I93" i="3"/>
  <c r="I67" i="3"/>
  <c r="L13" i="3"/>
  <c r="K64" i="3"/>
  <c r="K10" i="3"/>
  <c r="J61" i="3"/>
  <c r="K81" i="3" s="1"/>
  <c r="J96" i="3"/>
  <c r="G107" i="3"/>
  <c r="K15" i="3"/>
  <c r="J66" i="3"/>
  <c r="K86" i="3" s="1"/>
  <c r="K12" i="3"/>
  <c r="J63" i="3"/>
  <c r="K83" i="3" s="1"/>
  <c r="H106" i="3"/>
  <c r="H69" i="3"/>
  <c r="H104" i="3"/>
  <c r="I95" i="3"/>
  <c r="H85" i="1"/>
  <c r="K77" i="18"/>
  <c r="J57" i="1"/>
  <c r="I64" i="19"/>
  <c r="I68" i="19"/>
  <c r="I69" i="19"/>
  <c r="J63" i="19"/>
  <c r="J67" i="19" s="1"/>
  <c r="K62" i="19"/>
  <c r="Q74" i="18"/>
  <c r="P61" i="19"/>
  <c r="P85" i="19" s="1"/>
  <c r="H73" i="1"/>
  <c r="H14" i="20" s="1"/>
  <c r="K86" i="19"/>
  <c r="J87" i="19"/>
  <c r="J91" i="19" s="1"/>
  <c r="I88" i="19"/>
  <c r="AC36" i="18"/>
  <c r="AC38" i="18" s="1"/>
  <c r="AD31" i="18"/>
  <c r="AC50" i="18"/>
  <c r="AC62" i="18" s="1"/>
  <c r="AC63" i="18" s="1"/>
  <c r="AD42" i="18"/>
  <c r="AE53" i="18"/>
  <c r="AD60" i="18"/>
  <c r="AB73" i="18"/>
  <c r="AB63" i="18"/>
  <c r="AD65" i="18"/>
  <c r="AC67" i="18"/>
  <c r="AF22" i="18"/>
  <c r="AE28" i="18"/>
  <c r="M75" i="18"/>
  <c r="L76" i="18"/>
  <c r="L78" i="18" s="1"/>
  <c r="I17" i="3"/>
  <c r="J16" i="3"/>
  <c r="R15" i="20" l="1"/>
  <c r="AC207" i="3"/>
  <c r="AD195" i="3"/>
  <c r="AD175" i="3"/>
  <c r="AE186" i="3" s="1"/>
  <c r="AE143" i="3"/>
  <c r="AD186" i="3"/>
  <c r="AA97" i="3"/>
  <c r="AB85" i="3"/>
  <c r="N60" i="3"/>
  <c r="M92" i="3"/>
  <c r="I68" i="3"/>
  <c r="I105" i="3"/>
  <c r="AC32" i="3"/>
  <c r="AB65" i="3"/>
  <c r="AC76" i="3" s="1"/>
  <c r="O204" i="3"/>
  <c r="AF28" i="3"/>
  <c r="AG28" i="3" s="1"/>
  <c r="AF30" i="3"/>
  <c r="P183" i="3"/>
  <c r="P172" i="3"/>
  <c r="Q192" i="3" s="1"/>
  <c r="P31" i="3"/>
  <c r="Q31" i="3" s="1"/>
  <c r="R31" i="3" s="1"/>
  <c r="S31" i="3" s="1"/>
  <c r="T31" i="3" s="1"/>
  <c r="U31" i="3" s="1"/>
  <c r="V31" i="3" s="1"/>
  <c r="W31" i="3" s="1"/>
  <c r="X31" i="3" s="1"/>
  <c r="Y31" i="3" s="1"/>
  <c r="Z31" i="3" s="1"/>
  <c r="AA31" i="3" s="1"/>
  <c r="AB31" i="3" s="1"/>
  <c r="AC31" i="3" s="1"/>
  <c r="AD31" i="3" s="1"/>
  <c r="AE31" i="3" s="1"/>
  <c r="AF31" i="3" s="1"/>
  <c r="AG31" i="3" s="1"/>
  <c r="L84" i="3"/>
  <c r="L75" i="3"/>
  <c r="K77" i="3"/>
  <c r="Q73" i="3"/>
  <c r="K74" i="3"/>
  <c r="K72" i="3"/>
  <c r="Z140" i="3"/>
  <c r="I89" i="3"/>
  <c r="J87" i="3"/>
  <c r="I90" i="3"/>
  <c r="J98" i="3"/>
  <c r="J78" i="3"/>
  <c r="AG33" i="3"/>
  <c r="Q147" i="3"/>
  <c r="P163" i="3"/>
  <c r="P139" i="3" s="1"/>
  <c r="Q152" i="3"/>
  <c r="P168" i="3"/>
  <c r="P144" i="3" s="1"/>
  <c r="Q150" i="3"/>
  <c r="P166" i="3"/>
  <c r="P142" i="3" s="1"/>
  <c r="Q149" i="3"/>
  <c r="P165" i="3"/>
  <c r="P141" i="3" s="1"/>
  <c r="AG30" i="3"/>
  <c r="P94" i="3"/>
  <c r="R11" i="3"/>
  <c r="Q62" i="3"/>
  <c r="R82" i="3" s="1"/>
  <c r="I101" i="3"/>
  <c r="I102" i="3"/>
  <c r="Q113" i="3"/>
  <c r="P123" i="3"/>
  <c r="H107" i="3"/>
  <c r="I103" i="3"/>
  <c r="L10" i="3"/>
  <c r="K61" i="3"/>
  <c r="L81" i="3" s="1"/>
  <c r="L12" i="3"/>
  <c r="K63" i="3"/>
  <c r="L83" i="3" s="1"/>
  <c r="L15" i="3"/>
  <c r="K66" i="3"/>
  <c r="L86" i="3" s="1"/>
  <c r="M13" i="3"/>
  <c r="L64" i="3"/>
  <c r="I106" i="3"/>
  <c r="I69" i="3"/>
  <c r="I104" i="3"/>
  <c r="J67" i="3"/>
  <c r="J93" i="3"/>
  <c r="J95" i="3"/>
  <c r="K96" i="3"/>
  <c r="L86" i="19"/>
  <c r="K87" i="19"/>
  <c r="R74" i="18"/>
  <c r="Q61" i="19"/>
  <c r="Q85" i="19" s="1"/>
  <c r="I85" i="1"/>
  <c r="I73" i="1"/>
  <c r="I14" i="20" s="1"/>
  <c r="K63" i="19"/>
  <c r="K67" i="19" s="1"/>
  <c r="L62" i="19"/>
  <c r="J64" i="19"/>
  <c r="J68" i="19"/>
  <c r="J69" i="19"/>
  <c r="L77" i="18"/>
  <c r="K57" i="1"/>
  <c r="J92" i="19"/>
  <c r="J88" i="19"/>
  <c r="J93" i="19"/>
  <c r="AF53" i="18"/>
  <c r="AE60" i="18"/>
  <c r="AF28" i="18"/>
  <c r="AG22" i="18"/>
  <c r="AE42" i="18"/>
  <c r="AD50" i="18"/>
  <c r="AD62" i="18" s="1"/>
  <c r="AD63" i="18" s="1"/>
  <c r="AE31" i="18"/>
  <c r="AD36" i="18"/>
  <c r="AD38" i="18" s="1"/>
  <c r="AD67" i="18"/>
  <c r="AE65" i="18"/>
  <c r="AC73" i="18"/>
  <c r="AC39" i="18"/>
  <c r="N75" i="18"/>
  <c r="M76" i="18"/>
  <c r="M78" i="18" s="1"/>
  <c r="J17" i="3"/>
  <c r="K16" i="3"/>
  <c r="K93" i="19" l="1"/>
  <c r="K91" i="19"/>
  <c r="K92" i="19" s="1"/>
  <c r="S15" i="20"/>
  <c r="AE175" i="3"/>
  <c r="AF143" i="3"/>
  <c r="AD207" i="3"/>
  <c r="AE195" i="3"/>
  <c r="O60" i="3"/>
  <c r="N92" i="3"/>
  <c r="J68" i="3"/>
  <c r="J105" i="3"/>
  <c r="AB97" i="3"/>
  <c r="AC85" i="3"/>
  <c r="P204" i="3"/>
  <c r="AD32" i="3"/>
  <c r="AC65" i="3"/>
  <c r="AD76" i="3" s="1"/>
  <c r="Q172" i="3"/>
  <c r="R192" i="3" s="1"/>
  <c r="Q183" i="3"/>
  <c r="M84" i="3"/>
  <c r="M75" i="3"/>
  <c r="L77" i="3"/>
  <c r="L74" i="3"/>
  <c r="R73" i="3"/>
  <c r="L72" i="3"/>
  <c r="AA140" i="3"/>
  <c r="K78" i="3"/>
  <c r="J90" i="3"/>
  <c r="J89" i="3"/>
  <c r="K87" i="3"/>
  <c r="K98" i="3"/>
  <c r="R150" i="3"/>
  <c r="Q166" i="3"/>
  <c r="Q142" i="3" s="1"/>
  <c r="R152" i="3"/>
  <c r="Q168" i="3"/>
  <c r="Q144" i="3" s="1"/>
  <c r="R149" i="3"/>
  <c r="Q165" i="3"/>
  <c r="Q141" i="3" s="1"/>
  <c r="R147" i="3"/>
  <c r="Q163" i="3"/>
  <c r="Q139" i="3" s="1"/>
  <c r="J101" i="3"/>
  <c r="J102" i="3"/>
  <c r="I107" i="3"/>
  <c r="Q94" i="3"/>
  <c r="S11" i="3"/>
  <c r="R62" i="3"/>
  <c r="S82" i="3" s="1"/>
  <c r="R113" i="3"/>
  <c r="Q123" i="3"/>
  <c r="N13" i="3"/>
  <c r="M64" i="3"/>
  <c r="M15" i="3"/>
  <c r="L66" i="3"/>
  <c r="M86" i="3" s="1"/>
  <c r="J106" i="3"/>
  <c r="J69" i="3"/>
  <c r="J104" i="3"/>
  <c r="K95" i="3"/>
  <c r="M12" i="3"/>
  <c r="L63" i="3"/>
  <c r="M83" i="3" s="1"/>
  <c r="K93" i="3"/>
  <c r="K67" i="3"/>
  <c r="M10" i="3"/>
  <c r="L61" i="3"/>
  <c r="M81" i="3" s="1"/>
  <c r="J103" i="3"/>
  <c r="L96" i="3"/>
  <c r="K64" i="19"/>
  <c r="K68" i="19"/>
  <c r="K69" i="19"/>
  <c r="S74" i="18"/>
  <c r="R61" i="19"/>
  <c r="R85" i="19" s="1"/>
  <c r="L63" i="19"/>
  <c r="M62" i="19"/>
  <c r="J85" i="1"/>
  <c r="J73" i="1"/>
  <c r="J14" i="20" s="1"/>
  <c r="K88" i="19"/>
  <c r="M77" i="18"/>
  <c r="L57" i="1"/>
  <c r="L87" i="19"/>
  <c r="L91" i="19" s="1"/>
  <c r="M86" i="19"/>
  <c r="AE36" i="18"/>
  <c r="AE38" i="18" s="1"/>
  <c r="AF31" i="18"/>
  <c r="AF42" i="18"/>
  <c r="AE50" i="18"/>
  <c r="AE62" i="18" s="1"/>
  <c r="AE63" i="18" s="1"/>
  <c r="AH22" i="18"/>
  <c r="AG28" i="18"/>
  <c r="AF60" i="18"/>
  <c r="AG53" i="18"/>
  <c r="AF65" i="18"/>
  <c r="AE67" i="18"/>
  <c r="AD73" i="18"/>
  <c r="AD39" i="18"/>
  <c r="O75" i="18"/>
  <c r="N76" i="18"/>
  <c r="N78" i="18" s="1"/>
  <c r="K17" i="3"/>
  <c r="L16" i="3"/>
  <c r="L69" i="19" l="1"/>
  <c r="L67" i="19"/>
  <c r="T15" i="20"/>
  <c r="AF175" i="3"/>
  <c r="AG143" i="3"/>
  <c r="AG175" i="3" s="1"/>
  <c r="AE207" i="3"/>
  <c r="AF195" i="3"/>
  <c r="AF186" i="3"/>
  <c r="AC97" i="3"/>
  <c r="AD85" i="3"/>
  <c r="K68" i="3"/>
  <c r="K105" i="3"/>
  <c r="P60" i="3"/>
  <c r="O92" i="3"/>
  <c r="AE32" i="3"/>
  <c r="AD65" i="3"/>
  <c r="AE76" i="3" s="1"/>
  <c r="Q204" i="3"/>
  <c r="R183" i="3"/>
  <c r="R172" i="3"/>
  <c r="S192" i="3" s="1"/>
  <c r="N84" i="3"/>
  <c r="N75" i="3"/>
  <c r="S73" i="3"/>
  <c r="M77" i="3"/>
  <c r="K89" i="3"/>
  <c r="M74" i="3"/>
  <c r="M72" i="3"/>
  <c r="AB140" i="3"/>
  <c r="K90" i="3"/>
  <c r="L78" i="3"/>
  <c r="L87" i="3"/>
  <c r="L98" i="3"/>
  <c r="S149" i="3"/>
  <c r="R165" i="3"/>
  <c r="R141" i="3" s="1"/>
  <c r="S150" i="3"/>
  <c r="R166" i="3"/>
  <c r="R142" i="3" s="1"/>
  <c r="S152" i="3"/>
  <c r="R168" i="3"/>
  <c r="R144" i="3" s="1"/>
  <c r="S147" i="3"/>
  <c r="R163" i="3"/>
  <c r="R139" i="3" s="1"/>
  <c r="R94" i="3"/>
  <c r="T11" i="3"/>
  <c r="S62" i="3"/>
  <c r="T82" i="3" s="1"/>
  <c r="K101" i="3"/>
  <c r="K102" i="3"/>
  <c r="S113" i="3"/>
  <c r="R123" i="3"/>
  <c r="J107" i="3"/>
  <c r="K106" i="3"/>
  <c r="K69" i="3"/>
  <c r="K104" i="3"/>
  <c r="L95" i="3"/>
  <c r="N12" i="3"/>
  <c r="M63" i="3"/>
  <c r="N83" i="3" s="1"/>
  <c r="N15" i="3"/>
  <c r="M66" i="3"/>
  <c r="N86" i="3" s="1"/>
  <c r="L93" i="3"/>
  <c r="L67" i="3"/>
  <c r="K103" i="3"/>
  <c r="M96" i="3"/>
  <c r="N10" i="3"/>
  <c r="M61" i="3"/>
  <c r="N81" i="3" s="1"/>
  <c r="O13" i="3"/>
  <c r="N64" i="3"/>
  <c r="L92" i="19"/>
  <c r="L88" i="19"/>
  <c r="N77" i="18"/>
  <c r="M57" i="1"/>
  <c r="L64" i="19"/>
  <c r="L68" i="19"/>
  <c r="K73" i="1"/>
  <c r="K14" i="20" s="1"/>
  <c r="K85" i="1"/>
  <c r="N86" i="19"/>
  <c r="M87" i="19"/>
  <c r="M91" i="19" s="1"/>
  <c r="M63" i="19"/>
  <c r="M67" i="19" s="1"/>
  <c r="N62" i="19"/>
  <c r="L93" i="19"/>
  <c r="T74" i="18"/>
  <c r="S61" i="19"/>
  <c r="S85" i="19" s="1"/>
  <c r="AH53" i="18"/>
  <c r="AG60" i="18"/>
  <c r="AH28" i="18"/>
  <c r="AI22" i="18"/>
  <c r="AI28" i="18" s="1"/>
  <c r="AG42" i="18"/>
  <c r="AF50" i="18"/>
  <c r="AF62" i="18" s="1"/>
  <c r="AG65" i="18"/>
  <c r="AF67" i="18"/>
  <c r="AF36" i="18"/>
  <c r="AF38" i="18" s="1"/>
  <c r="AF39" i="18" s="1"/>
  <c r="AG31" i="18"/>
  <c r="AE73" i="18"/>
  <c r="AE39" i="18"/>
  <c r="P75" i="18"/>
  <c r="O76" i="18"/>
  <c r="O78" i="18" s="1"/>
  <c r="L17" i="3"/>
  <c r="M16" i="3"/>
  <c r="U15" i="20" l="1"/>
  <c r="AG207" i="3"/>
  <c r="AF207" i="3"/>
  <c r="AG195" i="3"/>
  <c r="AG186" i="3"/>
  <c r="Q60" i="3"/>
  <c r="P92" i="3"/>
  <c r="AD97" i="3"/>
  <c r="AE85" i="3"/>
  <c r="L68" i="3"/>
  <c r="L105" i="3"/>
  <c r="AF32" i="3"/>
  <c r="AE65" i="3"/>
  <c r="AF76" i="3" s="1"/>
  <c r="R204" i="3"/>
  <c r="S183" i="3"/>
  <c r="S172" i="3"/>
  <c r="T192" i="3" s="1"/>
  <c r="O84" i="3"/>
  <c r="O75" i="3"/>
  <c r="N77" i="3"/>
  <c r="T73" i="3"/>
  <c r="N74" i="3"/>
  <c r="N72" i="3"/>
  <c r="AC140" i="3"/>
  <c r="L90" i="3"/>
  <c r="M95" i="3"/>
  <c r="L89" i="3"/>
  <c r="M78" i="3"/>
  <c r="M87" i="3"/>
  <c r="T152" i="3"/>
  <c r="S168" i="3"/>
  <c r="S144" i="3" s="1"/>
  <c r="T150" i="3"/>
  <c r="S166" i="3"/>
  <c r="S142" i="3" s="1"/>
  <c r="T147" i="3"/>
  <c r="S163" i="3"/>
  <c r="S139" i="3" s="1"/>
  <c r="T149" i="3"/>
  <c r="S165" i="3"/>
  <c r="S141" i="3" s="1"/>
  <c r="U11" i="3"/>
  <c r="T62" i="3"/>
  <c r="U82" i="3" s="1"/>
  <c r="S94" i="3"/>
  <c r="L103" i="3"/>
  <c r="L102" i="3"/>
  <c r="T113" i="3"/>
  <c r="S123" i="3"/>
  <c r="K107" i="3"/>
  <c r="L101" i="3"/>
  <c r="O12" i="3"/>
  <c r="N63" i="3"/>
  <c r="O83" i="3" s="1"/>
  <c r="N96" i="3"/>
  <c r="L106" i="3"/>
  <c r="L69" i="3"/>
  <c r="L104" i="3"/>
  <c r="P13" i="3"/>
  <c r="O64" i="3"/>
  <c r="M93" i="3"/>
  <c r="M67" i="3"/>
  <c r="M105" i="3" s="1"/>
  <c r="M98" i="3"/>
  <c r="O10" i="3"/>
  <c r="N61" i="3"/>
  <c r="O81" i="3" s="1"/>
  <c r="O15" i="3"/>
  <c r="N66" i="3"/>
  <c r="O86" i="3" s="1"/>
  <c r="O77" i="18"/>
  <c r="N57" i="1"/>
  <c r="N63" i="19"/>
  <c r="O62" i="19"/>
  <c r="L73" i="1"/>
  <c r="L14" i="20" s="1"/>
  <c r="L85" i="1"/>
  <c r="M69" i="19"/>
  <c r="M64" i="19"/>
  <c r="M68" i="19"/>
  <c r="M92" i="19"/>
  <c r="M88" i="19"/>
  <c r="O86" i="19"/>
  <c r="N87" i="19"/>
  <c r="N91" i="19" s="1"/>
  <c r="U74" i="18"/>
  <c r="T61" i="19"/>
  <c r="T85" i="19" s="1"/>
  <c r="M93" i="19"/>
  <c r="AG67" i="18"/>
  <c r="AH65" i="18"/>
  <c r="AF73" i="18"/>
  <c r="AF63" i="18"/>
  <c r="AG50" i="18"/>
  <c r="AG62" i="18" s="1"/>
  <c r="AH42" i="18"/>
  <c r="AG36" i="18"/>
  <c r="AG38" i="18" s="1"/>
  <c r="AG39" i="18" s="1"/>
  <c r="AH31" i="18"/>
  <c r="AH60" i="18"/>
  <c r="AI53" i="18"/>
  <c r="AI60" i="18" s="1"/>
  <c r="Q75" i="18"/>
  <c r="P76" i="18"/>
  <c r="P78" i="18" s="1"/>
  <c r="M17" i="3"/>
  <c r="N16" i="3"/>
  <c r="N69" i="19" l="1"/>
  <c r="N67" i="19"/>
  <c r="V15" i="20"/>
  <c r="T183" i="3"/>
  <c r="AE97" i="3"/>
  <c r="AF85" i="3"/>
  <c r="R60" i="3"/>
  <c r="Q92" i="3"/>
  <c r="AG32" i="3"/>
  <c r="AG65" i="3" s="1"/>
  <c r="AF65" i="3"/>
  <c r="AG76" i="3" s="1"/>
  <c r="S204" i="3"/>
  <c r="T172" i="3"/>
  <c r="U192" i="3" s="1"/>
  <c r="P84" i="3"/>
  <c r="P75" i="3"/>
  <c r="O77" i="3"/>
  <c r="U73" i="3"/>
  <c r="O74" i="3"/>
  <c r="O72" i="3"/>
  <c r="AD140" i="3"/>
  <c r="N87" i="3"/>
  <c r="M90" i="3"/>
  <c r="N78" i="3"/>
  <c r="M106" i="3"/>
  <c r="M68" i="3"/>
  <c r="N98" i="3"/>
  <c r="M89" i="3"/>
  <c r="V147" i="3"/>
  <c r="T163" i="3"/>
  <c r="T139" i="3" s="1"/>
  <c r="U139" i="3" s="1"/>
  <c r="V150" i="3"/>
  <c r="T166" i="3"/>
  <c r="T142" i="3" s="1"/>
  <c r="U142" i="3" s="1"/>
  <c r="V149" i="3"/>
  <c r="T165" i="3"/>
  <c r="T141" i="3" s="1"/>
  <c r="U141" i="3" s="1"/>
  <c r="V152" i="3"/>
  <c r="T168" i="3"/>
  <c r="T144" i="3" s="1"/>
  <c r="U144" i="3" s="1"/>
  <c r="T94" i="3"/>
  <c r="M101" i="3"/>
  <c r="M102" i="3"/>
  <c r="V11" i="3"/>
  <c r="U62" i="3"/>
  <c r="U113" i="3"/>
  <c r="U172" i="3" s="1"/>
  <c r="U204" i="3" s="1"/>
  <c r="T123" i="3"/>
  <c r="L107" i="3"/>
  <c r="P10" i="3"/>
  <c r="O61" i="3"/>
  <c r="P81" i="3" s="1"/>
  <c r="Q13" i="3"/>
  <c r="P64" i="3"/>
  <c r="Q84" i="3" s="1"/>
  <c r="M103" i="3"/>
  <c r="M69" i="3"/>
  <c r="M104" i="3"/>
  <c r="P15" i="3"/>
  <c r="O66" i="3"/>
  <c r="P86" i="3" s="1"/>
  <c r="N95" i="3"/>
  <c r="N93" i="3"/>
  <c r="N67" i="3"/>
  <c r="O96" i="3"/>
  <c r="P12" i="3"/>
  <c r="O63" i="3"/>
  <c r="P83" i="3" s="1"/>
  <c r="O63" i="19"/>
  <c r="O67" i="19" s="1"/>
  <c r="P62" i="19"/>
  <c r="N68" i="19"/>
  <c r="N64" i="19"/>
  <c r="V74" i="18"/>
  <c r="U61" i="19"/>
  <c r="U85" i="19" s="1"/>
  <c r="P77" i="18"/>
  <c r="O57" i="1"/>
  <c r="N88" i="19"/>
  <c r="M85" i="1"/>
  <c r="M73" i="1"/>
  <c r="M14" i="20" s="1"/>
  <c r="O87" i="19"/>
  <c r="O91" i="19" s="1"/>
  <c r="P86" i="19"/>
  <c r="N93" i="19"/>
  <c r="AG73" i="18"/>
  <c r="AG63" i="18"/>
  <c r="AI42" i="18"/>
  <c r="AI50" i="18" s="1"/>
  <c r="AI62" i="18" s="1"/>
  <c r="AH50" i="18"/>
  <c r="AH62" i="18" s="1"/>
  <c r="AI31" i="18"/>
  <c r="AI36" i="18" s="1"/>
  <c r="AI38" i="18" s="1"/>
  <c r="AH36" i="18"/>
  <c r="AH38" i="18" s="1"/>
  <c r="AH39" i="18" s="1"/>
  <c r="AI65" i="18"/>
  <c r="AI67" i="18" s="1"/>
  <c r="AH67" i="18"/>
  <c r="R75" i="18"/>
  <c r="Q76" i="18"/>
  <c r="Q78" i="18" s="1"/>
  <c r="N17" i="3"/>
  <c r="O16" i="3"/>
  <c r="W15" i="20" l="1"/>
  <c r="AF97" i="3"/>
  <c r="AG85" i="3"/>
  <c r="AG97" i="3"/>
  <c r="S60" i="3"/>
  <c r="R92" i="3"/>
  <c r="V82" i="3"/>
  <c r="U94" i="3"/>
  <c r="N68" i="3"/>
  <c r="N105" i="3"/>
  <c r="T204" i="3"/>
  <c r="V183" i="3"/>
  <c r="V192" i="3"/>
  <c r="U183" i="3"/>
  <c r="Q75" i="3"/>
  <c r="P77" i="3"/>
  <c r="V73" i="3"/>
  <c r="N89" i="3"/>
  <c r="P74" i="3"/>
  <c r="P72" i="3"/>
  <c r="AE140" i="3"/>
  <c r="N90" i="3"/>
  <c r="O87" i="3"/>
  <c r="O98" i="3"/>
  <c r="O78" i="3"/>
  <c r="W149" i="3"/>
  <c r="V165" i="3"/>
  <c r="V141" i="3" s="1"/>
  <c r="W150" i="3"/>
  <c r="V166" i="3"/>
  <c r="V142" i="3" s="1"/>
  <c r="W147" i="3"/>
  <c r="V163" i="3"/>
  <c r="V139" i="3" s="1"/>
  <c r="W152" i="3"/>
  <c r="V168" i="3"/>
  <c r="V144" i="3" s="1"/>
  <c r="N101" i="3"/>
  <c r="N102" i="3"/>
  <c r="W11" i="3"/>
  <c r="V62" i="3"/>
  <c r="V113" i="3"/>
  <c r="V172" i="3" s="1"/>
  <c r="V204" i="3" s="1"/>
  <c r="U123" i="3"/>
  <c r="M107" i="3"/>
  <c r="N106" i="3"/>
  <c r="N69" i="3"/>
  <c r="N104" i="3"/>
  <c r="N103" i="3"/>
  <c r="R13" i="3"/>
  <c r="Q64" i="3"/>
  <c r="R84" i="3" s="1"/>
  <c r="P96" i="3"/>
  <c r="Q15" i="3"/>
  <c r="P66" i="3"/>
  <c r="Q86" i="3" s="1"/>
  <c r="O67" i="3"/>
  <c r="O105" i="3" s="1"/>
  <c r="O93" i="3"/>
  <c r="O95" i="3"/>
  <c r="Q12" i="3"/>
  <c r="P63" i="3"/>
  <c r="Q83" i="3" s="1"/>
  <c r="Q10" i="3"/>
  <c r="P61" i="3"/>
  <c r="Q81" i="3" s="1"/>
  <c r="N85" i="1"/>
  <c r="Q77" i="18"/>
  <c r="P57" i="1"/>
  <c r="O88" i="19"/>
  <c r="O92" i="19"/>
  <c r="O93" i="19"/>
  <c r="N92" i="19"/>
  <c r="N73" i="1"/>
  <c r="N14" i="20" s="1"/>
  <c r="W74" i="18"/>
  <c r="V61" i="19"/>
  <c r="V85" i="19" s="1"/>
  <c r="P63" i="19"/>
  <c r="P67" i="19" s="1"/>
  <c r="Q62" i="19"/>
  <c r="Q86" i="19"/>
  <c r="P87" i="19"/>
  <c r="O68" i="19"/>
  <c r="O64" i="19"/>
  <c r="O69" i="19"/>
  <c r="AI73" i="18"/>
  <c r="AI39" i="18"/>
  <c r="D39" i="18" s="1"/>
  <c r="AH73" i="18"/>
  <c r="AH63" i="18"/>
  <c r="AI63" i="18"/>
  <c r="D63" i="18" s="1"/>
  <c r="S75" i="18"/>
  <c r="R76" i="18"/>
  <c r="R78" i="18" s="1"/>
  <c r="O17" i="3"/>
  <c r="P16" i="3"/>
  <c r="P93" i="19" l="1"/>
  <c r="P91" i="19"/>
  <c r="X15" i="20"/>
  <c r="T60" i="3"/>
  <c r="S92" i="3"/>
  <c r="W82" i="3"/>
  <c r="V94" i="3"/>
  <c r="W183" i="3"/>
  <c r="W192" i="3"/>
  <c r="R75" i="3"/>
  <c r="Q77" i="3"/>
  <c r="W73" i="3"/>
  <c r="Q74" i="3"/>
  <c r="Q72" i="3"/>
  <c r="AF140" i="3"/>
  <c r="O90" i="3"/>
  <c r="P78" i="3"/>
  <c r="P87" i="3"/>
  <c r="O89" i="3"/>
  <c r="P98" i="3"/>
  <c r="O102" i="3"/>
  <c r="O68" i="3"/>
  <c r="Q87" i="3"/>
  <c r="O101" i="3"/>
  <c r="X152" i="3"/>
  <c r="W168" i="3"/>
  <c r="W144" i="3" s="1"/>
  <c r="X150" i="3"/>
  <c r="W166" i="3"/>
  <c r="W142" i="3" s="1"/>
  <c r="X147" i="3"/>
  <c r="W163" i="3"/>
  <c r="W139" i="3" s="1"/>
  <c r="X149" i="3"/>
  <c r="W165" i="3"/>
  <c r="W141" i="3" s="1"/>
  <c r="X11" i="3"/>
  <c r="W62" i="3"/>
  <c r="W113" i="3"/>
  <c r="W172" i="3" s="1"/>
  <c r="W204" i="3" s="1"/>
  <c r="V123" i="3"/>
  <c r="N107" i="3"/>
  <c r="Q96" i="3"/>
  <c r="P67" i="3"/>
  <c r="P105" i="3" s="1"/>
  <c r="P93" i="3"/>
  <c r="O106" i="3"/>
  <c r="O69" i="3"/>
  <c r="O104" i="3"/>
  <c r="R10" i="3"/>
  <c r="Q61" i="3"/>
  <c r="R81" i="3" s="1"/>
  <c r="P95" i="3"/>
  <c r="R15" i="3"/>
  <c r="Q66" i="3"/>
  <c r="R86" i="3" s="1"/>
  <c r="R12" i="3"/>
  <c r="Q63" i="3"/>
  <c r="R83" i="3" s="1"/>
  <c r="S13" i="3"/>
  <c r="R64" i="3"/>
  <c r="S84" i="3" s="1"/>
  <c r="O103" i="3"/>
  <c r="O73" i="1"/>
  <c r="O14" i="20" s="1"/>
  <c r="Q87" i="19"/>
  <c r="R86" i="19"/>
  <c r="P64" i="19"/>
  <c r="P68" i="19"/>
  <c r="P69" i="19"/>
  <c r="P88" i="19"/>
  <c r="P92" i="19"/>
  <c r="R77" i="18"/>
  <c r="Q57" i="1"/>
  <c r="Q63" i="19"/>
  <c r="R62" i="19"/>
  <c r="X74" i="18"/>
  <c r="W61" i="19"/>
  <c r="W85" i="19" s="1"/>
  <c r="O85" i="1"/>
  <c r="T75" i="18"/>
  <c r="S76" i="18"/>
  <c r="S78" i="18" s="1"/>
  <c r="P17" i="3"/>
  <c r="Q16" i="3"/>
  <c r="Q69" i="19" l="1"/>
  <c r="Q67" i="19"/>
  <c r="Q93" i="19"/>
  <c r="Q91" i="19"/>
  <c r="Q92" i="19" s="1"/>
  <c r="Z75" i="1"/>
  <c r="Y15" i="20"/>
  <c r="X82" i="3"/>
  <c r="W94" i="3"/>
  <c r="U60" i="3"/>
  <c r="T92" i="3"/>
  <c r="X183" i="3"/>
  <c r="X192" i="3"/>
  <c r="S75" i="3"/>
  <c r="R77" i="3"/>
  <c r="R74" i="3"/>
  <c r="X73" i="3"/>
  <c r="R72" i="3"/>
  <c r="AG140" i="3"/>
  <c r="Q78" i="3"/>
  <c r="Q89" i="3" s="1"/>
  <c r="P90" i="3"/>
  <c r="P89" i="3"/>
  <c r="P103" i="3"/>
  <c r="P68" i="3"/>
  <c r="Q98" i="3"/>
  <c r="Y147" i="3"/>
  <c r="X163" i="3"/>
  <c r="X139" i="3" s="1"/>
  <c r="Y152" i="3"/>
  <c r="X168" i="3"/>
  <c r="X144" i="3" s="1"/>
  <c r="Y149" i="3"/>
  <c r="X165" i="3"/>
  <c r="X141" i="3" s="1"/>
  <c r="Y150" i="3"/>
  <c r="X166" i="3"/>
  <c r="X142" i="3" s="1"/>
  <c r="Y11" i="3"/>
  <c r="X62" i="3"/>
  <c r="P101" i="3"/>
  <c r="P102" i="3"/>
  <c r="X113" i="3"/>
  <c r="X172" i="3" s="1"/>
  <c r="X204" i="3" s="1"/>
  <c r="W123" i="3"/>
  <c r="O107" i="3"/>
  <c r="S12" i="3"/>
  <c r="R63" i="3"/>
  <c r="S83" i="3" s="1"/>
  <c r="S15" i="3"/>
  <c r="R66" i="3"/>
  <c r="S86" i="3" s="1"/>
  <c r="R96" i="3"/>
  <c r="Q93" i="3"/>
  <c r="Q67" i="3"/>
  <c r="T13" i="3"/>
  <c r="S64" i="3"/>
  <c r="T84" i="3" s="1"/>
  <c r="S10" i="3"/>
  <c r="R61" i="3"/>
  <c r="S81" i="3" s="1"/>
  <c r="P106" i="3"/>
  <c r="P69" i="3"/>
  <c r="P104" i="3"/>
  <c r="Q95" i="3"/>
  <c r="S77" i="18"/>
  <c r="R57" i="1"/>
  <c r="S62" i="19"/>
  <c r="R63" i="19"/>
  <c r="R67" i="19" s="1"/>
  <c r="Q64" i="19"/>
  <c r="Q68" i="19"/>
  <c r="R87" i="19"/>
  <c r="S86" i="19"/>
  <c r="P85" i="1"/>
  <c r="P73" i="1"/>
  <c r="P14" i="20" s="1"/>
  <c r="Y74" i="18"/>
  <c r="X61" i="19"/>
  <c r="X85" i="19" s="1"/>
  <c r="Q88" i="19"/>
  <c r="U75" i="18"/>
  <c r="T76" i="18"/>
  <c r="T78" i="18" s="1"/>
  <c r="Q17" i="3"/>
  <c r="R16" i="3"/>
  <c r="R93" i="19" l="1"/>
  <c r="R91" i="19"/>
  <c r="R92" i="19" s="1"/>
  <c r="AA75" i="1"/>
  <c r="Z15" i="20"/>
  <c r="Q90" i="3"/>
  <c r="Q105" i="3"/>
  <c r="V60" i="3"/>
  <c r="U92" i="3"/>
  <c r="Y82" i="3"/>
  <c r="X94" i="3"/>
  <c r="Y183" i="3"/>
  <c r="Y192" i="3"/>
  <c r="T75" i="3"/>
  <c r="S77" i="3"/>
  <c r="Y73" i="3"/>
  <c r="S74" i="3"/>
  <c r="S72" i="3"/>
  <c r="R78" i="3"/>
  <c r="R87" i="3"/>
  <c r="Q102" i="3"/>
  <c r="Q68" i="3"/>
  <c r="R98" i="3"/>
  <c r="Z150" i="3"/>
  <c r="Y166" i="3"/>
  <c r="Y142" i="3" s="1"/>
  <c r="Z149" i="3"/>
  <c r="Y165" i="3"/>
  <c r="Y141" i="3" s="1"/>
  <c r="Z152" i="3"/>
  <c r="Y168" i="3"/>
  <c r="Y144" i="3" s="1"/>
  <c r="Z147" i="3"/>
  <c r="Y163" i="3"/>
  <c r="Y139" i="3" s="1"/>
  <c r="Z11" i="3"/>
  <c r="Y62" i="3"/>
  <c r="Y113" i="3"/>
  <c r="Y172" i="3" s="1"/>
  <c r="Y204" i="3" s="1"/>
  <c r="X123" i="3"/>
  <c r="P107" i="3"/>
  <c r="Q106" i="3"/>
  <c r="Q69" i="3"/>
  <c r="Q104" i="3"/>
  <c r="R93" i="3"/>
  <c r="R67" i="3"/>
  <c r="T10" i="3"/>
  <c r="S61" i="3"/>
  <c r="T81" i="3" s="1"/>
  <c r="Q103" i="3"/>
  <c r="S96" i="3"/>
  <c r="T15" i="3"/>
  <c r="S66" i="3"/>
  <c r="T86" i="3" s="1"/>
  <c r="U13" i="3"/>
  <c r="T64" i="3"/>
  <c r="U84" i="3" s="1"/>
  <c r="R95" i="3"/>
  <c r="Q101" i="3"/>
  <c r="T12" i="3"/>
  <c r="S63" i="3"/>
  <c r="T83" i="3" s="1"/>
  <c r="Q85" i="1"/>
  <c r="Q73" i="1"/>
  <c r="Q14" i="20" s="1"/>
  <c r="Z74" i="18"/>
  <c r="Y61" i="19"/>
  <c r="Y85" i="19" s="1"/>
  <c r="R64" i="19"/>
  <c r="R68" i="19"/>
  <c r="R69" i="19"/>
  <c r="T77" i="18"/>
  <c r="S57" i="1"/>
  <c r="T62" i="19"/>
  <c r="S63" i="19"/>
  <c r="S67" i="19" s="1"/>
  <c r="T86" i="19"/>
  <c r="S87" i="19"/>
  <c r="S91" i="19" s="1"/>
  <c r="R88" i="19"/>
  <c r="V75" i="18"/>
  <c r="U76" i="18"/>
  <c r="U78" i="18" s="1"/>
  <c r="R17" i="3"/>
  <c r="S16" i="3"/>
  <c r="AB75" i="1" l="1"/>
  <c r="AA15" i="20"/>
  <c r="R68" i="3"/>
  <c r="R105" i="3"/>
  <c r="Z82" i="3"/>
  <c r="Y94" i="3"/>
  <c r="W60" i="3"/>
  <c r="V92" i="3"/>
  <c r="Z183" i="3"/>
  <c r="Z192" i="3"/>
  <c r="U75" i="3"/>
  <c r="T77" i="3"/>
  <c r="T74" i="3"/>
  <c r="Z73" i="3"/>
  <c r="T72" i="3"/>
  <c r="R89" i="3"/>
  <c r="R90" i="3"/>
  <c r="S78" i="3"/>
  <c r="S87" i="3"/>
  <c r="AA149" i="3"/>
  <c r="Z165" i="3"/>
  <c r="Z141" i="3" s="1"/>
  <c r="AA152" i="3"/>
  <c r="Z168" i="3"/>
  <c r="Z144" i="3" s="1"/>
  <c r="AA147" i="3"/>
  <c r="Z163" i="3"/>
  <c r="Z139" i="3" s="1"/>
  <c r="AA150" i="3"/>
  <c r="Z166" i="3"/>
  <c r="Z142" i="3" s="1"/>
  <c r="R101" i="3"/>
  <c r="R102" i="3"/>
  <c r="AA11" i="3"/>
  <c r="Z62" i="3"/>
  <c r="Z113" i="3"/>
  <c r="Z172" i="3" s="1"/>
  <c r="Z204" i="3" s="1"/>
  <c r="Y123" i="3"/>
  <c r="Q107" i="3"/>
  <c r="T96" i="3"/>
  <c r="U10" i="3"/>
  <c r="T61" i="3"/>
  <c r="U81" i="3" s="1"/>
  <c r="V13" i="3"/>
  <c r="U64" i="3"/>
  <c r="S98" i="3"/>
  <c r="U15" i="3"/>
  <c r="T66" i="3"/>
  <c r="U86" i="3" s="1"/>
  <c r="S93" i="3"/>
  <c r="S67" i="3"/>
  <c r="S95" i="3"/>
  <c r="R106" i="3"/>
  <c r="R69" i="3"/>
  <c r="R104" i="3"/>
  <c r="U12" i="3"/>
  <c r="T63" i="3"/>
  <c r="U83" i="3" s="1"/>
  <c r="R103" i="3"/>
  <c r="R85" i="1"/>
  <c r="S64" i="19"/>
  <c r="S68" i="19"/>
  <c r="T63" i="19"/>
  <c r="U62" i="19"/>
  <c r="R73" i="1"/>
  <c r="R14" i="20" s="1"/>
  <c r="AA74" i="18"/>
  <c r="Z61" i="19"/>
  <c r="Z85" i="19" s="1"/>
  <c r="S92" i="19"/>
  <c r="S88" i="19"/>
  <c r="S93" i="19"/>
  <c r="U86" i="19"/>
  <c r="T87" i="19"/>
  <c r="T91" i="19" s="1"/>
  <c r="S69" i="19"/>
  <c r="U77" i="18"/>
  <c r="T57" i="1"/>
  <c r="W75" i="18"/>
  <c r="V76" i="18"/>
  <c r="V78" i="18" s="1"/>
  <c r="S17" i="3"/>
  <c r="T16" i="3"/>
  <c r="T69" i="19" l="1"/>
  <c r="T67" i="19"/>
  <c r="T68" i="19" s="1"/>
  <c r="AC75" i="1"/>
  <c r="AB15" i="20"/>
  <c r="AA82" i="3"/>
  <c r="Z94" i="3"/>
  <c r="X60" i="3"/>
  <c r="W92" i="3"/>
  <c r="V84" i="3"/>
  <c r="U96" i="3"/>
  <c r="S68" i="3"/>
  <c r="S105" i="3"/>
  <c r="AA183" i="3"/>
  <c r="AA192" i="3"/>
  <c r="V75" i="3"/>
  <c r="U77" i="3"/>
  <c r="U74" i="3"/>
  <c r="AA73" i="3"/>
  <c r="U72" i="3"/>
  <c r="T78" i="3"/>
  <c r="T87" i="3"/>
  <c r="S90" i="3"/>
  <c r="T95" i="3"/>
  <c r="S89" i="3"/>
  <c r="AB147" i="3"/>
  <c r="AA163" i="3"/>
  <c r="AA139" i="3" s="1"/>
  <c r="AB152" i="3"/>
  <c r="AA168" i="3"/>
  <c r="AA144" i="3" s="1"/>
  <c r="AB149" i="3"/>
  <c r="AA165" i="3"/>
  <c r="AA141" i="3" s="1"/>
  <c r="AB150" i="3"/>
  <c r="AA166" i="3"/>
  <c r="AA142" i="3" s="1"/>
  <c r="AB11" i="3"/>
  <c r="AA62" i="3"/>
  <c r="S103" i="3"/>
  <c r="S102" i="3"/>
  <c r="AA113" i="3"/>
  <c r="AA172" i="3" s="1"/>
  <c r="AA204" i="3" s="1"/>
  <c r="Z123" i="3"/>
  <c r="R107" i="3"/>
  <c r="W13" i="3"/>
  <c r="V64" i="3"/>
  <c r="S101" i="3"/>
  <c r="S69" i="3"/>
  <c r="S104" i="3"/>
  <c r="S106" i="3"/>
  <c r="V12" i="3"/>
  <c r="U63" i="3"/>
  <c r="V10" i="3"/>
  <c r="U61" i="3"/>
  <c r="T67" i="3"/>
  <c r="T105" i="3" s="1"/>
  <c r="T93" i="3"/>
  <c r="T98" i="3"/>
  <c r="V15" i="3"/>
  <c r="U66" i="3"/>
  <c r="T88" i="19"/>
  <c r="T92" i="19"/>
  <c r="T64" i="19"/>
  <c r="V86" i="19"/>
  <c r="U87" i="19"/>
  <c r="V62" i="19"/>
  <c r="U63" i="19"/>
  <c r="U67" i="19" s="1"/>
  <c r="V77" i="18"/>
  <c r="U57" i="1"/>
  <c r="T93" i="19"/>
  <c r="S85" i="1"/>
  <c r="S73" i="1"/>
  <c r="S14" i="20" s="1"/>
  <c r="AB74" i="18"/>
  <c r="AA61" i="19"/>
  <c r="AA85" i="19" s="1"/>
  <c r="X75" i="18"/>
  <c r="W76" i="18"/>
  <c r="W78" i="18" s="1"/>
  <c r="T17" i="3"/>
  <c r="U16" i="3"/>
  <c r="U93" i="19" l="1"/>
  <c r="U91" i="19"/>
  <c r="AD75" i="1"/>
  <c r="AC15" i="20"/>
  <c r="AB82" i="3"/>
  <c r="AA94" i="3"/>
  <c r="V81" i="3"/>
  <c r="U93" i="3"/>
  <c r="W84" i="3"/>
  <c r="V96" i="3"/>
  <c r="V83" i="3"/>
  <c r="U95" i="3"/>
  <c r="Y60" i="3"/>
  <c r="X92" i="3"/>
  <c r="V86" i="3"/>
  <c r="U98" i="3"/>
  <c r="AB183" i="3"/>
  <c r="AB192" i="3"/>
  <c r="T89" i="3"/>
  <c r="W75" i="3"/>
  <c r="V77" i="3"/>
  <c r="V74" i="3"/>
  <c r="AB73" i="3"/>
  <c r="V72" i="3"/>
  <c r="T90" i="3"/>
  <c r="U87" i="3"/>
  <c r="T101" i="3"/>
  <c r="T68" i="3"/>
  <c r="U78" i="3"/>
  <c r="AC150" i="3"/>
  <c r="AB166" i="3"/>
  <c r="AB142" i="3" s="1"/>
  <c r="AC149" i="3"/>
  <c r="AB165" i="3"/>
  <c r="AB141" i="3" s="1"/>
  <c r="AC152" i="3"/>
  <c r="AB168" i="3"/>
  <c r="AB144" i="3" s="1"/>
  <c r="AC147" i="3"/>
  <c r="AB163" i="3"/>
  <c r="AB139" i="3" s="1"/>
  <c r="T106" i="3"/>
  <c r="T102" i="3"/>
  <c r="AC11" i="3"/>
  <c r="AB62" i="3"/>
  <c r="AB113" i="3"/>
  <c r="AB172" i="3" s="1"/>
  <c r="AB204" i="3" s="1"/>
  <c r="AA123" i="3"/>
  <c r="W12" i="3"/>
  <c r="V63" i="3"/>
  <c r="T103" i="3"/>
  <c r="T69" i="3"/>
  <c r="T104" i="3"/>
  <c r="S107" i="3"/>
  <c r="U67" i="3"/>
  <c r="U105" i="3" s="1"/>
  <c r="W15" i="3"/>
  <c r="V66" i="3"/>
  <c r="W10" i="3"/>
  <c r="V61" i="3"/>
  <c r="X13" i="3"/>
  <c r="W64" i="3"/>
  <c r="U69" i="19"/>
  <c r="W62" i="19"/>
  <c r="T85" i="1"/>
  <c r="T73" i="1"/>
  <c r="T14" i="20" s="1"/>
  <c r="W77" i="18"/>
  <c r="V57" i="1"/>
  <c r="U88" i="19"/>
  <c r="U92" i="19"/>
  <c r="AC74" i="18"/>
  <c r="AB61" i="19"/>
  <c r="AB85" i="19" s="1"/>
  <c r="U64" i="19"/>
  <c r="V64" i="19" s="1"/>
  <c r="U68" i="19"/>
  <c r="W86" i="19"/>
  <c r="V87" i="19"/>
  <c r="V91" i="19" s="1"/>
  <c r="Y75" i="18"/>
  <c r="X76" i="18"/>
  <c r="X78" i="18" s="1"/>
  <c r="U17" i="3"/>
  <c r="V16" i="3"/>
  <c r="AE75" i="1" l="1"/>
  <c r="AD15" i="20"/>
  <c r="W83" i="3"/>
  <c r="V95" i="3"/>
  <c r="W86" i="3"/>
  <c r="V98" i="3"/>
  <c r="Z60" i="3"/>
  <c r="Y92" i="3"/>
  <c r="AC82" i="3"/>
  <c r="AB94" i="3"/>
  <c r="X84" i="3"/>
  <c r="W96" i="3"/>
  <c r="W81" i="3"/>
  <c r="V93" i="3"/>
  <c r="AC183" i="3"/>
  <c r="AC192" i="3"/>
  <c r="X75" i="3"/>
  <c r="W77" i="3"/>
  <c r="AC73" i="3"/>
  <c r="W74" i="3"/>
  <c r="W72" i="3"/>
  <c r="V87" i="3"/>
  <c r="U89" i="3"/>
  <c r="U68" i="3"/>
  <c r="U90" i="3"/>
  <c r="V78" i="3"/>
  <c r="AD152" i="3"/>
  <c r="AC168" i="3"/>
  <c r="AC144" i="3" s="1"/>
  <c r="AD149" i="3"/>
  <c r="AC165" i="3"/>
  <c r="AC141" i="3" s="1"/>
  <c r="AD147" i="3"/>
  <c r="AC163" i="3"/>
  <c r="AC139" i="3" s="1"/>
  <c r="AD150" i="3"/>
  <c r="AC166" i="3"/>
  <c r="AC142" i="3" s="1"/>
  <c r="U101" i="3"/>
  <c r="U102" i="3"/>
  <c r="AD11" i="3"/>
  <c r="AC62" i="3"/>
  <c r="AC113" i="3"/>
  <c r="AC172" i="3" s="1"/>
  <c r="AC204" i="3" s="1"/>
  <c r="AB123" i="3"/>
  <c r="U106" i="3"/>
  <c r="W64" i="19"/>
  <c r="T107" i="3"/>
  <c r="Y13" i="3"/>
  <c r="X64" i="3"/>
  <c r="V67" i="3"/>
  <c r="X10" i="3"/>
  <c r="W61" i="3"/>
  <c r="X15" i="3"/>
  <c r="W66" i="3"/>
  <c r="U103" i="3"/>
  <c r="U69" i="3"/>
  <c r="U104" i="3"/>
  <c r="X12" i="3"/>
  <c r="W63" i="3"/>
  <c r="U73" i="1"/>
  <c r="U14" i="20" s="1"/>
  <c r="X62" i="19"/>
  <c r="Y62" i="19" s="1"/>
  <c r="Z62" i="19" s="1"/>
  <c r="AA62" i="19" s="1"/>
  <c r="AB62" i="19" s="1"/>
  <c r="X77" i="18"/>
  <c r="W57" i="1"/>
  <c r="U85" i="1"/>
  <c r="V88" i="19"/>
  <c r="V93" i="19"/>
  <c r="AD74" i="18"/>
  <c r="AC61" i="19"/>
  <c r="AC85" i="19" s="1"/>
  <c r="X86" i="19"/>
  <c r="Y86" i="19" s="1"/>
  <c r="Z86" i="19" s="1"/>
  <c r="AA86" i="19" s="1"/>
  <c r="W87" i="19"/>
  <c r="W91" i="19" s="1"/>
  <c r="Z75" i="18"/>
  <c r="Y76" i="18"/>
  <c r="V17" i="3"/>
  <c r="W16" i="3"/>
  <c r="X57" i="1" l="1"/>
  <c r="Y78" i="18"/>
  <c r="Y77" i="18"/>
  <c r="AF75" i="1"/>
  <c r="AE15" i="20"/>
  <c r="X81" i="3"/>
  <c r="W93" i="3"/>
  <c r="X83" i="3"/>
  <c r="W95" i="3"/>
  <c r="V68" i="3"/>
  <c r="V105" i="3"/>
  <c r="AA60" i="3"/>
  <c r="Z92" i="3"/>
  <c r="X86" i="3"/>
  <c r="W98" i="3"/>
  <c r="Y84" i="3"/>
  <c r="X96" i="3"/>
  <c r="AD82" i="3"/>
  <c r="AC94" i="3"/>
  <c r="AD183" i="3"/>
  <c r="AD192" i="3"/>
  <c r="Y75" i="3"/>
  <c r="X77" i="3"/>
  <c r="X74" i="3"/>
  <c r="AD73" i="3"/>
  <c r="X72" i="3"/>
  <c r="V89" i="3"/>
  <c r="W87" i="3"/>
  <c r="W78" i="3"/>
  <c r="V90" i="3"/>
  <c r="AE149" i="3"/>
  <c r="AD165" i="3"/>
  <c r="AD141" i="3" s="1"/>
  <c r="AE152" i="3"/>
  <c r="AD168" i="3"/>
  <c r="AD144" i="3" s="1"/>
  <c r="AE147" i="3"/>
  <c r="AD163" i="3"/>
  <c r="AD139" i="3" s="1"/>
  <c r="AE150" i="3"/>
  <c r="AD166" i="3"/>
  <c r="AD142" i="3" s="1"/>
  <c r="V101" i="3"/>
  <c r="V102" i="3"/>
  <c r="AE11" i="3"/>
  <c r="AD62" i="3"/>
  <c r="AD113" i="3"/>
  <c r="AD172" i="3" s="1"/>
  <c r="AD204" i="3" s="1"/>
  <c r="AC123" i="3"/>
  <c r="V106" i="3"/>
  <c r="U107" i="3"/>
  <c r="V58" i="19"/>
  <c r="Y12" i="3"/>
  <c r="X63" i="3"/>
  <c r="V103" i="3"/>
  <c r="V69" i="3"/>
  <c r="V104" i="3"/>
  <c r="W67" i="3"/>
  <c r="W105" i="3" s="1"/>
  <c r="Y10" i="3"/>
  <c r="X61" i="3"/>
  <c r="Y15" i="3"/>
  <c r="X66" i="3"/>
  <c r="Z13" i="3"/>
  <c r="Y64" i="3"/>
  <c r="AC62" i="19"/>
  <c r="W92" i="19"/>
  <c r="W88" i="19"/>
  <c r="X88" i="19" s="1"/>
  <c r="Y88" i="19" s="1"/>
  <c r="Z88" i="19" s="1"/>
  <c r="AA88" i="19" s="1"/>
  <c r="AB88" i="19" s="1"/>
  <c r="AC88" i="19" s="1"/>
  <c r="AD88" i="19" s="1"/>
  <c r="AE88" i="19" s="1"/>
  <c r="AF88" i="19" s="1"/>
  <c r="AG88" i="19" s="1"/>
  <c r="AH88" i="19" s="1"/>
  <c r="D88" i="19" s="1"/>
  <c r="W93" i="19"/>
  <c r="AE74" i="18"/>
  <c r="AD61" i="19"/>
  <c r="AD85" i="19" s="1"/>
  <c r="V92" i="19"/>
  <c r="X64" i="19"/>
  <c r="AB86" i="19"/>
  <c r="AA75" i="18"/>
  <c r="Z76" i="18"/>
  <c r="W17" i="3"/>
  <c r="X16" i="3"/>
  <c r="Y57" i="1" l="1"/>
  <c r="Z77" i="18"/>
  <c r="Z78" i="18"/>
  <c r="AG75" i="1"/>
  <c r="AF15" i="20"/>
  <c r="Z84" i="3"/>
  <c r="Y96" i="3"/>
  <c r="Y86" i="3"/>
  <c r="X98" i="3"/>
  <c r="AB60" i="3"/>
  <c r="AA92" i="3"/>
  <c r="Y83" i="3"/>
  <c r="X95" i="3"/>
  <c r="Y81" i="3"/>
  <c r="X93" i="3"/>
  <c r="AE82" i="3"/>
  <c r="AD94" i="3"/>
  <c r="AE183" i="3"/>
  <c r="AE192" i="3"/>
  <c r="Z75" i="3"/>
  <c r="Y77" i="3"/>
  <c r="W89" i="3"/>
  <c r="Y74" i="3"/>
  <c r="AE73" i="3"/>
  <c r="Y72" i="3"/>
  <c r="W90" i="3"/>
  <c r="X78" i="3"/>
  <c r="W102" i="3"/>
  <c r="W68" i="3"/>
  <c r="X87" i="3"/>
  <c r="AF150" i="3"/>
  <c r="AE166" i="3"/>
  <c r="AE142" i="3" s="1"/>
  <c r="AF147" i="3"/>
  <c r="AE163" i="3"/>
  <c r="AE139" i="3" s="1"/>
  <c r="AF152" i="3"/>
  <c r="AE168" i="3"/>
  <c r="AE144" i="3" s="1"/>
  <c r="AF149" i="3"/>
  <c r="AE165" i="3"/>
  <c r="AE141" i="3" s="1"/>
  <c r="W58" i="19"/>
  <c r="W63" i="19" s="1"/>
  <c r="AF11" i="3"/>
  <c r="AE62" i="3"/>
  <c r="AE113" i="3"/>
  <c r="AE172" i="3" s="1"/>
  <c r="AE204" i="3" s="1"/>
  <c r="AD123" i="3"/>
  <c r="AD62" i="19"/>
  <c r="V59" i="19"/>
  <c r="V63" i="19"/>
  <c r="V67" i="19" s="1"/>
  <c r="V107" i="3"/>
  <c r="W104" i="3"/>
  <c r="W69" i="3"/>
  <c r="W103" i="3"/>
  <c r="AA13" i="3"/>
  <c r="Z64" i="3"/>
  <c r="W101" i="3"/>
  <c r="Z15" i="3"/>
  <c r="Y66" i="3"/>
  <c r="X67" i="3"/>
  <c r="Z10" i="3"/>
  <c r="Y61" i="3"/>
  <c r="W106" i="3"/>
  <c r="Z12" i="3"/>
  <c r="Y63" i="3"/>
  <c r="AF74" i="18"/>
  <c r="AE61" i="19"/>
  <c r="AE85" i="19" s="1"/>
  <c r="Y64" i="19"/>
  <c r="Z64" i="19" s="1"/>
  <c r="AA64" i="19" s="1"/>
  <c r="AB64" i="19" s="1"/>
  <c r="AC64" i="19" s="1"/>
  <c r="AD64" i="19" s="1"/>
  <c r="AE64" i="19" s="1"/>
  <c r="AF64" i="19" s="1"/>
  <c r="AG64" i="19" s="1"/>
  <c r="AH64" i="19" s="1"/>
  <c r="D64" i="19" s="1"/>
  <c r="AC86" i="19"/>
  <c r="AB75" i="18"/>
  <c r="AA76" i="18"/>
  <c r="X17" i="3"/>
  <c r="Y16" i="3"/>
  <c r="W67" i="19" l="1"/>
  <c r="W68" i="19" s="1"/>
  <c r="Z57" i="1"/>
  <c r="AA77" i="18"/>
  <c r="AA78" i="18"/>
  <c r="AH75" i="1"/>
  <c r="AH15" i="20" s="1"/>
  <c r="AG15" i="20"/>
  <c r="Z81" i="3"/>
  <c r="Y93" i="3"/>
  <c r="Z83" i="3"/>
  <c r="Y95" i="3"/>
  <c r="AA84" i="3"/>
  <c r="Z96" i="3"/>
  <c r="X68" i="3"/>
  <c r="X105" i="3"/>
  <c r="AC60" i="3"/>
  <c r="AB92" i="3"/>
  <c r="AF82" i="3"/>
  <c r="AE94" i="3"/>
  <c r="Z86" i="3"/>
  <c r="Y98" i="3"/>
  <c r="Z74" i="3"/>
  <c r="AF183" i="3"/>
  <c r="AF192" i="3"/>
  <c r="AA75" i="3"/>
  <c r="Z77" i="3"/>
  <c r="AF73" i="3"/>
  <c r="Z72" i="3"/>
  <c r="Y78" i="3"/>
  <c r="X90" i="3"/>
  <c r="Y87" i="3"/>
  <c r="X89" i="3"/>
  <c r="W85" i="1"/>
  <c r="AG152" i="3"/>
  <c r="AG168" i="3" s="1"/>
  <c r="AF168" i="3"/>
  <c r="AF144" i="3" s="1"/>
  <c r="AG147" i="3"/>
  <c r="AG163" i="3" s="1"/>
  <c r="AF163" i="3"/>
  <c r="AF139" i="3" s="1"/>
  <c r="AG149" i="3"/>
  <c r="AG165" i="3" s="1"/>
  <c r="AF165" i="3"/>
  <c r="AF141" i="3" s="1"/>
  <c r="AG150" i="3"/>
  <c r="AG166" i="3" s="1"/>
  <c r="AF166" i="3"/>
  <c r="AF142" i="3" s="1"/>
  <c r="W59" i="19"/>
  <c r="W69" i="19"/>
  <c r="AG11" i="3"/>
  <c r="AG62" i="3" s="1"/>
  <c r="AF62" i="3"/>
  <c r="X103" i="3"/>
  <c r="X102" i="3"/>
  <c r="AF113" i="3"/>
  <c r="AF172" i="3" s="1"/>
  <c r="AF204" i="3" s="1"/>
  <c r="AE123" i="3"/>
  <c r="X106" i="3"/>
  <c r="W107" i="3"/>
  <c r="Y67" i="3"/>
  <c r="Y105" i="3" s="1"/>
  <c r="V69" i="19"/>
  <c r="AA15" i="3"/>
  <c r="Z66" i="3"/>
  <c r="AB13" i="3"/>
  <c r="AA64" i="3"/>
  <c r="X101" i="3"/>
  <c r="X69" i="3"/>
  <c r="X104" i="3"/>
  <c r="AA10" i="3"/>
  <c r="Z61" i="3"/>
  <c r="AA12" i="3"/>
  <c r="Z63" i="3"/>
  <c r="AE62" i="19"/>
  <c r="AG74" i="18"/>
  <c r="AF61" i="19"/>
  <c r="AF85" i="19" s="1"/>
  <c r="X58" i="19"/>
  <c r="X82" i="19"/>
  <c r="AD86" i="19"/>
  <c r="AC75" i="18"/>
  <c r="AB76" i="18"/>
  <c r="Y17" i="3"/>
  <c r="Z16" i="3"/>
  <c r="W73" i="1" l="1"/>
  <c r="W14" i="20" s="1"/>
  <c r="AA57" i="1"/>
  <c r="AB77" i="18"/>
  <c r="AB78" i="18"/>
  <c r="AG82" i="3"/>
  <c r="AF94" i="3"/>
  <c r="AG94" i="3"/>
  <c r="AB84" i="3"/>
  <c r="AA96" i="3"/>
  <c r="AA83" i="3"/>
  <c r="Z95" i="3"/>
  <c r="AA86" i="3"/>
  <c r="Z98" i="3"/>
  <c r="AA81" i="3"/>
  <c r="Z93" i="3"/>
  <c r="AD60" i="3"/>
  <c r="AC92" i="3"/>
  <c r="AG183" i="3"/>
  <c r="AG192" i="3"/>
  <c r="AA74" i="3"/>
  <c r="AB75" i="3"/>
  <c r="AA77" i="3"/>
  <c r="AG73" i="3"/>
  <c r="AA72" i="3"/>
  <c r="Z87" i="3"/>
  <c r="Z78" i="3"/>
  <c r="Y90" i="3"/>
  <c r="Y69" i="3"/>
  <c r="Y68" i="3"/>
  <c r="Y89" i="3"/>
  <c r="AG139" i="3"/>
  <c r="AG144" i="3"/>
  <c r="AG141" i="3"/>
  <c r="AG142" i="3"/>
  <c r="Y101" i="3"/>
  <c r="Y104" i="3"/>
  <c r="Y102" i="3"/>
  <c r="AG113" i="3"/>
  <c r="AF123" i="3"/>
  <c r="Y106" i="3"/>
  <c r="Y103" i="3"/>
  <c r="V68" i="19"/>
  <c r="V85" i="1"/>
  <c r="V73" i="1"/>
  <c r="V14" i="20" s="1"/>
  <c r="X107" i="3"/>
  <c r="Z67" i="3"/>
  <c r="AB10" i="3"/>
  <c r="AA61" i="3"/>
  <c r="AB12" i="3"/>
  <c r="AA63" i="3"/>
  <c r="AC13" i="3"/>
  <c r="AB64" i="3"/>
  <c r="AB15" i="3"/>
  <c r="AA66" i="3"/>
  <c r="X87" i="19"/>
  <c r="X83" i="19"/>
  <c r="X63" i="19"/>
  <c r="X59" i="19"/>
  <c r="Y82" i="19"/>
  <c r="Y87" i="19" s="1"/>
  <c r="Y91" i="19" s="1"/>
  <c r="AH74" i="18"/>
  <c r="AG61" i="19"/>
  <c r="AG85" i="19" s="1"/>
  <c r="AF62" i="19"/>
  <c r="AE86" i="19"/>
  <c r="AD75" i="18"/>
  <c r="AC76" i="18"/>
  <c r="Z17" i="3"/>
  <c r="AA16" i="3"/>
  <c r="X93" i="19" l="1"/>
  <c r="X91" i="19"/>
  <c r="X67" i="19"/>
  <c r="X68" i="19" s="1"/>
  <c r="AB57" i="1"/>
  <c r="AC77" i="18"/>
  <c r="AC78" i="18"/>
  <c r="AB83" i="3"/>
  <c r="AA95" i="3"/>
  <c r="AC84" i="3"/>
  <c r="AB96" i="3"/>
  <c r="AB81" i="3"/>
  <c r="AA93" i="3"/>
  <c r="AE60" i="3"/>
  <c r="AD92" i="3"/>
  <c r="AB86" i="3"/>
  <c r="AA98" i="3"/>
  <c r="Z68" i="3"/>
  <c r="Z105" i="3"/>
  <c r="Z89" i="3"/>
  <c r="AC75" i="3"/>
  <c r="AB77" i="3"/>
  <c r="AB74" i="3"/>
  <c r="AB72" i="3"/>
  <c r="Z90" i="3"/>
  <c r="AA78" i="3"/>
  <c r="AA87" i="3"/>
  <c r="AG123" i="3"/>
  <c r="AG172" i="3"/>
  <c r="AG204" i="3" s="1"/>
  <c r="Y107" i="3"/>
  <c r="Z104" i="3"/>
  <c r="Z102" i="3"/>
  <c r="Z69" i="3"/>
  <c r="Z103" i="3"/>
  <c r="Z101" i="3"/>
  <c r="Z106" i="3"/>
  <c r="AC12" i="3"/>
  <c r="AB63" i="3"/>
  <c r="AD13" i="3"/>
  <c r="AC64" i="3"/>
  <c r="AC15" i="3"/>
  <c r="AB66" i="3"/>
  <c r="AA67" i="3"/>
  <c r="AC10" i="3"/>
  <c r="AB61" i="3"/>
  <c r="X69" i="19"/>
  <c r="X92" i="19"/>
  <c r="Y83" i="19"/>
  <c r="AI74" i="18"/>
  <c r="AH61" i="19"/>
  <c r="AH85" i="19" s="1"/>
  <c r="Z82" i="19"/>
  <c r="Y92" i="19"/>
  <c r="AG62" i="19"/>
  <c r="Y93" i="19"/>
  <c r="AF86" i="19"/>
  <c r="AE75" i="18"/>
  <c r="AD76" i="18"/>
  <c r="AA17" i="3"/>
  <c r="AB16" i="3"/>
  <c r="AC57" i="1" l="1"/>
  <c r="AD77" i="18"/>
  <c r="AD78" i="18"/>
  <c r="AH62" i="19"/>
  <c r="AC83" i="3"/>
  <c r="AB95" i="3"/>
  <c r="AF60" i="3"/>
  <c r="AE92" i="3"/>
  <c r="AC81" i="3"/>
  <c r="AB93" i="3"/>
  <c r="AA68" i="3"/>
  <c r="AA105" i="3"/>
  <c r="AC86" i="3"/>
  <c r="AB98" i="3"/>
  <c r="AD84" i="3"/>
  <c r="AC96" i="3"/>
  <c r="AD75" i="3"/>
  <c r="AC77" i="3"/>
  <c r="AC74" i="3"/>
  <c r="AC72" i="3"/>
  <c r="AB87" i="3"/>
  <c r="AB78" i="3"/>
  <c r="AA90" i="3"/>
  <c r="AA89" i="3"/>
  <c r="Z107" i="3"/>
  <c r="AA106" i="3"/>
  <c r="AA102" i="3"/>
  <c r="AB67" i="3"/>
  <c r="AB105" i="3" s="1"/>
  <c r="AA103" i="3"/>
  <c r="AD15" i="3"/>
  <c r="AC66" i="3"/>
  <c r="AE13" i="3"/>
  <c r="AD64" i="3"/>
  <c r="AD12" i="3"/>
  <c r="AC63" i="3"/>
  <c r="AD10" i="3"/>
  <c r="AC61" i="3"/>
  <c r="AA101" i="3"/>
  <c r="AA69" i="3"/>
  <c r="AA104" i="3"/>
  <c r="X85" i="1"/>
  <c r="X73" i="1"/>
  <c r="X14" i="20" s="1"/>
  <c r="Z87" i="19"/>
  <c r="Z83" i="19"/>
  <c r="AA82" i="19"/>
  <c r="AA87" i="19" s="1"/>
  <c r="AA91" i="19" s="1"/>
  <c r="AG86" i="19"/>
  <c r="AF75" i="18"/>
  <c r="AE76" i="18"/>
  <c r="AB17" i="3"/>
  <c r="AC16" i="3"/>
  <c r="Z91" i="19" l="1"/>
  <c r="Z92" i="19" s="1"/>
  <c r="AD57" i="1"/>
  <c r="AE77" i="18"/>
  <c r="AE78" i="18"/>
  <c r="AD83" i="3"/>
  <c r="AC95" i="3"/>
  <c r="AG60" i="3"/>
  <c r="AG92" i="3" s="1"/>
  <c r="AF92" i="3"/>
  <c r="AD86" i="3"/>
  <c r="AC98" i="3"/>
  <c r="AE84" i="3"/>
  <c r="AD96" i="3"/>
  <c r="AD81" i="3"/>
  <c r="AC93" i="3"/>
  <c r="AE75" i="3"/>
  <c r="AD77" i="3"/>
  <c r="AD74" i="3"/>
  <c r="AD72" i="3"/>
  <c r="AB90" i="3"/>
  <c r="AB89" i="3"/>
  <c r="AC87" i="3"/>
  <c r="AC78" i="3"/>
  <c r="AB106" i="3"/>
  <c r="AB68" i="3"/>
  <c r="AB101" i="3"/>
  <c r="AB69" i="3"/>
  <c r="AB104" i="3"/>
  <c r="AB102" i="3"/>
  <c r="AB103" i="3"/>
  <c r="AA107" i="3"/>
  <c r="AC67" i="3"/>
  <c r="AC105" i="3" s="1"/>
  <c r="AE10" i="3"/>
  <c r="AD61" i="3"/>
  <c r="AE15" i="3"/>
  <c r="AD66" i="3"/>
  <c r="AF13" i="3"/>
  <c r="AE64" i="3"/>
  <c r="AE12" i="3"/>
  <c r="AD63" i="3"/>
  <c r="Z93" i="19"/>
  <c r="AA83" i="19"/>
  <c r="AA92" i="19"/>
  <c r="AA93" i="19"/>
  <c r="AB82" i="19"/>
  <c r="AB83" i="19" s="1"/>
  <c r="AH86" i="19"/>
  <c r="AG75" i="18"/>
  <c r="AF76" i="18"/>
  <c r="AC17" i="3"/>
  <c r="AD16" i="3"/>
  <c r="AE57" i="1" l="1"/>
  <c r="AF77" i="18"/>
  <c r="AF78" i="18"/>
  <c r="AE86" i="3"/>
  <c r="AD98" i="3"/>
  <c r="AE83" i="3"/>
  <c r="AD95" i="3"/>
  <c r="AE81" i="3"/>
  <c r="AD93" i="3"/>
  <c r="AF84" i="3"/>
  <c r="AE96" i="3"/>
  <c r="AF75" i="3"/>
  <c r="AE77" i="3"/>
  <c r="AE74" i="3"/>
  <c r="AE72" i="3"/>
  <c r="AC89" i="3"/>
  <c r="AC90" i="3"/>
  <c r="AD87" i="3"/>
  <c r="AC106" i="3"/>
  <c r="AC68" i="3"/>
  <c r="AD78" i="3"/>
  <c r="AB107" i="3"/>
  <c r="AC103" i="3"/>
  <c r="AC102" i="3"/>
  <c r="AD67" i="3"/>
  <c r="AF15" i="3"/>
  <c r="AE66" i="3"/>
  <c r="AF10" i="3"/>
  <c r="AE61" i="3"/>
  <c r="AF12" i="3"/>
  <c r="AE63" i="3"/>
  <c r="AC101" i="3"/>
  <c r="AC69" i="3"/>
  <c r="AC104" i="3"/>
  <c r="AG13" i="3"/>
  <c r="AG64" i="3" s="1"/>
  <c r="AF64" i="3"/>
  <c r="AB87" i="19"/>
  <c r="AC82" i="19"/>
  <c r="AH75" i="18"/>
  <c r="AG76" i="18"/>
  <c r="AD17" i="3"/>
  <c r="AE16" i="3"/>
  <c r="AB91" i="19" l="1"/>
  <c r="AB92" i="19" s="1"/>
  <c r="AF57" i="1"/>
  <c r="AG78" i="18"/>
  <c r="AG77" i="18"/>
  <c r="AG96" i="3"/>
  <c r="AF86" i="3"/>
  <c r="AE98" i="3"/>
  <c r="AD68" i="3"/>
  <c r="AD105" i="3"/>
  <c r="AF83" i="3"/>
  <c r="AE95" i="3"/>
  <c r="AF81" i="3"/>
  <c r="AE93" i="3"/>
  <c r="AG84" i="3"/>
  <c r="AF96" i="3"/>
  <c r="AG75" i="3"/>
  <c r="AF77" i="3"/>
  <c r="AF74" i="3"/>
  <c r="AF72" i="3"/>
  <c r="AD90" i="3"/>
  <c r="AE87" i="3"/>
  <c r="AD89" i="3"/>
  <c r="AE78" i="3"/>
  <c r="AD106" i="3"/>
  <c r="AD102" i="3"/>
  <c r="AD104" i="3"/>
  <c r="AE67" i="3"/>
  <c r="AE105" i="3" s="1"/>
  <c r="AD101" i="3"/>
  <c r="AD69" i="3"/>
  <c r="AD103" i="3"/>
  <c r="AG12" i="3"/>
  <c r="AG63" i="3" s="1"/>
  <c r="AF63" i="3"/>
  <c r="AG10" i="3"/>
  <c r="AG61" i="3" s="1"/>
  <c r="AF61" i="3"/>
  <c r="AG15" i="3"/>
  <c r="AG66" i="3" s="1"/>
  <c r="AF66" i="3"/>
  <c r="AC107" i="3"/>
  <c r="AB93" i="19"/>
  <c r="AC87" i="19"/>
  <c r="AC83" i="19"/>
  <c r="AD82" i="19"/>
  <c r="AD87" i="19" s="1"/>
  <c r="AI75" i="18"/>
  <c r="AI76" i="18" s="1"/>
  <c r="AH76" i="18"/>
  <c r="AE17" i="3"/>
  <c r="AF16" i="3"/>
  <c r="AC91" i="19" l="1"/>
  <c r="AC92" i="19" s="1"/>
  <c r="AD91" i="19"/>
  <c r="AD92" i="19" s="1"/>
  <c r="AG57" i="1"/>
  <c r="AH78" i="18"/>
  <c r="AH77" i="18"/>
  <c r="AH57" i="1"/>
  <c r="AI77" i="18"/>
  <c r="D77" i="18" s="1"/>
  <c r="AI78" i="18"/>
  <c r="AG86" i="3"/>
  <c r="AF98" i="3"/>
  <c r="AG98" i="3"/>
  <c r="AG81" i="3"/>
  <c r="AF93" i="3"/>
  <c r="AG93" i="3"/>
  <c r="AG83" i="3"/>
  <c r="AF95" i="3"/>
  <c r="AG95" i="3"/>
  <c r="AF78" i="3"/>
  <c r="AG77" i="3"/>
  <c r="AG74" i="3"/>
  <c r="AG72" i="3"/>
  <c r="AE89" i="3"/>
  <c r="AF87" i="3"/>
  <c r="AE90" i="3"/>
  <c r="AE106" i="3"/>
  <c r="AE68" i="3"/>
  <c r="AE101" i="3"/>
  <c r="AE104" i="3"/>
  <c r="AE102" i="3"/>
  <c r="AE69" i="3"/>
  <c r="AE103" i="3"/>
  <c r="AD107" i="3"/>
  <c r="AF67" i="3"/>
  <c r="AC93" i="19"/>
  <c r="AG67" i="3"/>
  <c r="AG105" i="3" s="1"/>
  <c r="AD83" i="19"/>
  <c r="AD93" i="19"/>
  <c r="AE82" i="19"/>
  <c r="AF17" i="3"/>
  <c r="AG16" i="3"/>
  <c r="AF68" i="3" l="1"/>
  <c r="AF105" i="3"/>
  <c r="AF89" i="3"/>
  <c r="AG78" i="3"/>
  <c r="AG87" i="3"/>
  <c r="AG90" i="3" s="1"/>
  <c r="AG68" i="3"/>
  <c r="AF90" i="3"/>
  <c r="AE107" i="3"/>
  <c r="AF101" i="3"/>
  <c r="AF102" i="3"/>
  <c r="AG106" i="3"/>
  <c r="AG102" i="3"/>
  <c r="AF106" i="3"/>
  <c r="AF103" i="3"/>
  <c r="AF69" i="3"/>
  <c r="AF104" i="3"/>
  <c r="AG101" i="3"/>
  <c r="AG69" i="3"/>
  <c r="AG104" i="3"/>
  <c r="AG103" i="3"/>
  <c r="AE87" i="19"/>
  <c r="AE83" i="19"/>
  <c r="AF82" i="19"/>
  <c r="AF87" i="19" s="1"/>
  <c r="AF91" i="19" s="1"/>
  <c r="AG17" i="3"/>
  <c r="AE93" i="19" l="1"/>
  <c r="AE91" i="19"/>
  <c r="AE92" i="19" s="1"/>
  <c r="AG89" i="3"/>
  <c r="AF107" i="3"/>
  <c r="AG107" i="3"/>
  <c r="AF83" i="19"/>
  <c r="AH82" i="19"/>
  <c r="AG82" i="19"/>
  <c r="AF92" i="19"/>
  <c r="AF93" i="19"/>
  <c r="AG87" i="19" l="1"/>
  <c r="AG83" i="19"/>
  <c r="AH87" i="19"/>
  <c r="AH83" i="19"/>
  <c r="AH91" i="19" l="1"/>
  <c r="AH92" i="19" s="1"/>
  <c r="AG93" i="19"/>
  <c r="AG91" i="19"/>
  <c r="AG92" i="19" s="1"/>
  <c r="AH93" i="19"/>
  <c r="G180" i="21" l="1"/>
  <c r="F180" i="21"/>
  <c r="H180" i="21"/>
  <c r="G190" i="21" l="1"/>
  <c r="A5" i="21" l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D177" i="21"/>
  <c r="D179" i="21" s="1"/>
  <c r="D184" i="21" s="1"/>
  <c r="E181" i="21"/>
  <c r="F181" i="21" s="1"/>
  <c r="G181" i="21" s="1"/>
  <c r="H181" i="21" s="1"/>
  <c r="N179" i="21"/>
  <c r="M179" i="21"/>
  <c r="K178" i="21"/>
  <c r="K176" i="21"/>
  <c r="K175" i="21"/>
  <c r="K174" i="21"/>
  <c r="E173" i="21"/>
  <c r="F173" i="21" s="1"/>
  <c r="K152" i="21"/>
  <c r="K151" i="21"/>
  <c r="K150" i="21"/>
  <c r="K149" i="21"/>
  <c r="K148" i="21"/>
  <c r="E155" i="21"/>
  <c r="F155" i="21" s="1"/>
  <c r="G155" i="21" s="1"/>
  <c r="H155" i="21" s="1"/>
  <c r="E147" i="21"/>
  <c r="F147" i="21" s="1"/>
  <c r="G147" i="21" s="1"/>
  <c r="H147" i="21" s="1"/>
  <c r="N147" i="21" s="1"/>
  <c r="D153" i="21"/>
  <c r="D160" i="21" s="1"/>
  <c r="E177" i="21" l="1"/>
  <c r="K177" i="21" s="1"/>
  <c r="D183" i="21"/>
  <c r="D180" i="21"/>
  <c r="A39" i="21"/>
  <c r="A40" i="21" s="1"/>
  <c r="A41" i="21" s="1"/>
  <c r="A42" i="21" s="1"/>
  <c r="A43" i="21" s="1"/>
  <c r="A44" i="21" s="1"/>
  <c r="A45" i="21" s="1"/>
  <c r="A46" i="21" s="1"/>
  <c r="D182" i="21"/>
  <c r="D186" i="21"/>
  <c r="K147" i="21"/>
  <c r="M147" i="21"/>
  <c r="D185" i="21"/>
  <c r="L147" i="21"/>
  <c r="L173" i="21"/>
  <c r="G173" i="21"/>
  <c r="K173" i="21"/>
  <c r="D158" i="21"/>
  <c r="D156" i="21"/>
  <c r="D159" i="21"/>
  <c r="D157" i="21"/>
  <c r="E179" i="21" l="1"/>
  <c r="L179" i="21" s="1"/>
  <c r="D187" i="21"/>
  <c r="M173" i="21"/>
  <c r="H173" i="21"/>
  <c r="N173" i="21" s="1"/>
  <c r="D161" i="21"/>
  <c r="E184" i="21" l="1"/>
  <c r="F176" i="21" s="1"/>
  <c r="K179" i="21"/>
  <c r="O179" i="21" s="1"/>
  <c r="E183" i="21"/>
  <c r="F175" i="21" s="1"/>
  <c r="E186" i="21"/>
  <c r="F178" i="21" s="1"/>
  <c r="E182" i="21"/>
  <c r="F174" i="21" s="1"/>
  <c r="E185" i="21"/>
  <c r="F177" i="21" s="1"/>
  <c r="L176" i="21"/>
  <c r="F184" i="21"/>
  <c r="E187" i="21" l="1"/>
  <c r="F185" i="21"/>
  <c r="G177" i="21" s="1"/>
  <c r="L177" i="21"/>
  <c r="L174" i="21"/>
  <c r="F182" i="21"/>
  <c r="G174" i="21" s="1"/>
  <c r="F186" i="21"/>
  <c r="G178" i="21" s="1"/>
  <c r="L178" i="21"/>
  <c r="L175" i="21"/>
  <c r="F183" i="21"/>
  <c r="G175" i="21" s="1"/>
  <c r="G176" i="21"/>
  <c r="M175" i="21" l="1"/>
  <c r="G183" i="21"/>
  <c r="H175" i="21" s="1"/>
  <c r="H192" i="21"/>
  <c r="H195" i="21"/>
  <c r="M178" i="21"/>
  <c r="G186" i="21"/>
  <c r="H178" i="21" s="1"/>
  <c r="G182" i="21"/>
  <c r="H174" i="21" s="1"/>
  <c r="M174" i="21"/>
  <c r="H191" i="21"/>
  <c r="F187" i="21"/>
  <c r="H194" i="21"/>
  <c r="G185" i="21"/>
  <c r="H177" i="21" s="1"/>
  <c r="M177" i="21"/>
  <c r="H193" i="21"/>
  <c r="G184" i="21"/>
  <c r="M176" i="21"/>
  <c r="D114" i="1"/>
  <c r="F108" i="1"/>
  <c r="G108" i="1" s="1"/>
  <c r="H108" i="1" s="1"/>
  <c r="I108" i="1" s="1"/>
  <c r="J108" i="1" s="1"/>
  <c r="K108" i="1" s="1"/>
  <c r="L108" i="1" s="1"/>
  <c r="M108" i="1" s="1"/>
  <c r="N108" i="1" s="1"/>
  <c r="O108" i="1" s="1"/>
  <c r="P108" i="1" s="1"/>
  <c r="Q108" i="1" s="1"/>
  <c r="R108" i="1" s="1"/>
  <c r="S108" i="1" s="1"/>
  <c r="T108" i="1" s="1"/>
  <c r="U108" i="1" s="1"/>
  <c r="V108" i="1" s="1"/>
  <c r="W108" i="1" s="1"/>
  <c r="X108" i="1" s="1"/>
  <c r="Y108" i="1" s="1"/>
  <c r="Z108" i="1" s="1"/>
  <c r="AA108" i="1" s="1"/>
  <c r="AB108" i="1" s="1"/>
  <c r="AC108" i="1" s="1"/>
  <c r="AD108" i="1" s="1"/>
  <c r="AE108" i="1" s="1"/>
  <c r="AF108" i="1" s="1"/>
  <c r="AG108" i="1" s="1"/>
  <c r="AH108" i="1" s="1"/>
  <c r="E41" i="1"/>
  <c r="E90" i="1" s="1"/>
  <c r="E107" i="1" s="1"/>
  <c r="B105" i="1"/>
  <c r="H182" i="21" l="1"/>
  <c r="N174" i="21"/>
  <c r="O174" i="21" s="1"/>
  <c r="N177" i="21"/>
  <c r="O177" i="21" s="1"/>
  <c r="H185" i="21"/>
  <c r="H183" i="21"/>
  <c r="N175" i="21"/>
  <c r="O175" i="21" s="1"/>
  <c r="H186" i="21"/>
  <c r="N178" i="21"/>
  <c r="O178" i="21" s="1"/>
  <c r="E121" i="1"/>
  <c r="E135" i="1"/>
  <c r="F41" i="1"/>
  <c r="H176" i="21"/>
  <c r="G187" i="21"/>
  <c r="H196" i="21"/>
  <c r="B32" i="6"/>
  <c r="D27" i="6"/>
  <c r="D28" i="6" s="1"/>
  <c r="D17" i="6"/>
  <c r="D18" i="6" s="1"/>
  <c r="D6" i="6"/>
  <c r="G41" i="1" l="1"/>
  <c r="F90" i="1"/>
  <c r="F107" i="1" s="1"/>
  <c r="H184" i="21"/>
  <c r="H187" i="21" s="1"/>
  <c r="N176" i="21"/>
  <c r="O176" i="21" s="1"/>
  <c r="D35" i="6"/>
  <c r="D42" i="6" s="1"/>
  <c r="D53" i="6" s="1"/>
  <c r="N153" i="21"/>
  <c r="M153" i="21"/>
  <c r="E153" i="21"/>
  <c r="K37" i="21"/>
  <c r="K36" i="21"/>
  <c r="K30" i="21"/>
  <c r="K31" i="21" s="1"/>
  <c r="K32" i="21" s="1"/>
  <c r="K33" i="21" s="1"/>
  <c r="K34" i="21" s="1"/>
  <c r="K35" i="21" s="1"/>
  <c r="K19" i="21"/>
  <c r="K20" i="21" s="1"/>
  <c r="K21" i="21" s="1"/>
  <c r="K22" i="21" s="1"/>
  <c r="K23" i="21" s="1"/>
  <c r="K24" i="21" s="1"/>
  <c r="H35" i="21"/>
  <c r="H34" i="21"/>
  <c r="H33" i="21"/>
  <c r="H32" i="21"/>
  <c r="H31" i="21"/>
  <c r="H30" i="21"/>
  <c r="H29" i="21"/>
  <c r="G35" i="21"/>
  <c r="D44" i="2" s="1"/>
  <c r="E44" i="2" s="1"/>
  <c r="F44" i="2" s="1"/>
  <c r="G44" i="2" s="1"/>
  <c r="H44" i="2" s="1"/>
  <c r="I44" i="2" s="1"/>
  <c r="G34" i="21"/>
  <c r="G33" i="21"/>
  <c r="G32" i="21"/>
  <c r="G31" i="21"/>
  <c r="G30" i="21"/>
  <c r="G29" i="21"/>
  <c r="F35" i="21"/>
  <c r="D37" i="2" s="1"/>
  <c r="F34" i="21"/>
  <c r="F33" i="21"/>
  <c r="F32" i="21"/>
  <c r="F31" i="21"/>
  <c r="F30" i="21"/>
  <c r="F29" i="21"/>
  <c r="E35" i="21"/>
  <c r="D30" i="2" s="1"/>
  <c r="E30" i="2" s="1"/>
  <c r="F30" i="2" s="1"/>
  <c r="G30" i="2" s="1"/>
  <c r="H30" i="2" s="1"/>
  <c r="I30" i="2" s="1"/>
  <c r="E34" i="21"/>
  <c r="E33" i="21"/>
  <c r="E32" i="21"/>
  <c r="E31" i="21"/>
  <c r="E30" i="21"/>
  <c r="E29" i="21"/>
  <c r="D35" i="21"/>
  <c r="D23" i="2" s="1"/>
  <c r="E23" i="2" s="1"/>
  <c r="F23" i="2" s="1"/>
  <c r="G23" i="2" s="1"/>
  <c r="H23" i="2" s="1"/>
  <c r="I23" i="2" s="1"/>
  <c r="D34" i="21"/>
  <c r="D33" i="21"/>
  <c r="D32" i="21"/>
  <c r="D31" i="21"/>
  <c r="D30" i="21"/>
  <c r="D29" i="21"/>
  <c r="C35" i="21"/>
  <c r="D16" i="2" s="1"/>
  <c r="E16" i="2" s="1"/>
  <c r="F16" i="2" s="1"/>
  <c r="G16" i="2" s="1"/>
  <c r="H16" i="2" s="1"/>
  <c r="I16" i="2" s="1"/>
  <c r="C34" i="21"/>
  <c r="C33" i="21"/>
  <c r="C32" i="21"/>
  <c r="C31" i="21"/>
  <c r="C30" i="21"/>
  <c r="C29" i="21"/>
  <c r="B30" i="21"/>
  <c r="B31" i="21" s="1"/>
  <c r="B32" i="21" s="1"/>
  <c r="B33" i="21" s="1"/>
  <c r="B34" i="21" s="1"/>
  <c r="B35" i="21" s="1"/>
  <c r="H24" i="21"/>
  <c r="H23" i="21"/>
  <c r="H22" i="21"/>
  <c r="H21" i="21"/>
  <c r="H20" i="21"/>
  <c r="H19" i="21"/>
  <c r="H18" i="21"/>
  <c r="G24" i="21"/>
  <c r="D45" i="2" s="1"/>
  <c r="G23" i="21"/>
  <c r="G22" i="21"/>
  <c r="G21" i="21"/>
  <c r="G20" i="21"/>
  <c r="G19" i="21"/>
  <c r="G18" i="21"/>
  <c r="F24" i="21"/>
  <c r="D38" i="2" s="1"/>
  <c r="E38" i="2" s="1"/>
  <c r="F23" i="21"/>
  <c r="F22" i="21"/>
  <c r="F21" i="21"/>
  <c r="F20" i="21"/>
  <c r="F19" i="21"/>
  <c r="F18" i="21"/>
  <c r="E24" i="21"/>
  <c r="E23" i="21"/>
  <c r="E22" i="21"/>
  <c r="E21" i="21"/>
  <c r="E20" i="21"/>
  <c r="E19" i="21"/>
  <c r="E18" i="21"/>
  <c r="D24" i="21"/>
  <c r="D24" i="2" s="1"/>
  <c r="D23" i="21"/>
  <c r="D22" i="21"/>
  <c r="D21" i="21"/>
  <c r="D20" i="21"/>
  <c r="D19" i="21"/>
  <c r="D18" i="21"/>
  <c r="C24" i="21"/>
  <c r="D17" i="2" s="1"/>
  <c r="C23" i="21"/>
  <c r="C22" i="21"/>
  <c r="C21" i="21"/>
  <c r="C20" i="21"/>
  <c r="C19" i="21"/>
  <c r="C18" i="21"/>
  <c r="B19" i="21"/>
  <c r="B20" i="21" s="1"/>
  <c r="B21" i="21" s="1"/>
  <c r="B22" i="21" s="1"/>
  <c r="B23" i="21" s="1"/>
  <c r="B24" i="21" s="1"/>
  <c r="E9" i="21"/>
  <c r="H9" i="21"/>
  <c r="K9" i="21"/>
  <c r="N9" i="21"/>
  <c r="Q9" i="21"/>
  <c r="T9" i="21"/>
  <c r="W9" i="21"/>
  <c r="E10" i="21"/>
  <c r="H10" i="21"/>
  <c r="K10" i="21"/>
  <c r="N10" i="21"/>
  <c r="Q10" i="21"/>
  <c r="T10" i="21"/>
  <c r="W10" i="21"/>
  <c r="E11" i="21"/>
  <c r="H11" i="21"/>
  <c r="K11" i="21"/>
  <c r="N11" i="21"/>
  <c r="Q11" i="21"/>
  <c r="T11" i="21"/>
  <c r="W11" i="21"/>
  <c r="E12" i="21"/>
  <c r="H12" i="21"/>
  <c r="K12" i="21"/>
  <c r="N12" i="21"/>
  <c r="Q12" i="21"/>
  <c r="T12" i="21"/>
  <c r="W12" i="21"/>
  <c r="E13" i="21"/>
  <c r="H13" i="21"/>
  <c r="K13" i="21"/>
  <c r="N13" i="21"/>
  <c r="Q13" i="21"/>
  <c r="T13" i="21"/>
  <c r="W13" i="21"/>
  <c r="E14" i="21"/>
  <c r="H14" i="21"/>
  <c r="K14" i="21"/>
  <c r="N14" i="21"/>
  <c r="Q14" i="21"/>
  <c r="T14" i="21"/>
  <c r="W14" i="21"/>
  <c r="D100" i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2" i="6" s="1"/>
  <c r="A6" i="19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6" i="18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F4" i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B94" i="18"/>
  <c r="D93" i="1"/>
  <c r="F4" i="19"/>
  <c r="G4" i="19" s="1"/>
  <c r="H4" i="19" s="1"/>
  <c r="I4" i="19" s="1"/>
  <c r="J4" i="19" s="1"/>
  <c r="K4" i="19" s="1"/>
  <c r="L4" i="19" s="1"/>
  <c r="M4" i="19" s="1"/>
  <c r="N4" i="19" s="1"/>
  <c r="O4" i="19" s="1"/>
  <c r="P4" i="19" s="1"/>
  <c r="Q4" i="19" s="1"/>
  <c r="R4" i="19" s="1"/>
  <c r="S4" i="19" s="1"/>
  <c r="T4" i="19" s="1"/>
  <c r="U4" i="19" s="1"/>
  <c r="V4" i="19" s="1"/>
  <c r="W4" i="19" s="1"/>
  <c r="X4" i="19" s="1"/>
  <c r="Y4" i="19" s="1"/>
  <c r="Z4" i="19" s="1"/>
  <c r="AA4" i="19" s="1"/>
  <c r="AB4" i="19" s="1"/>
  <c r="AC4" i="19" s="1"/>
  <c r="AD4" i="19" s="1"/>
  <c r="AE4" i="19" s="1"/>
  <c r="AF4" i="19" s="1"/>
  <c r="AG4" i="19" s="1"/>
  <c r="AH4" i="19" s="1"/>
  <c r="C51" i="19"/>
  <c r="C76" i="19" s="1"/>
  <c r="C100" i="19" s="1"/>
  <c r="C49" i="19"/>
  <c r="C25" i="19"/>
  <c r="D25" i="19" s="1"/>
  <c r="C24" i="19"/>
  <c r="C23" i="19"/>
  <c r="D23" i="19" s="1"/>
  <c r="C22" i="19"/>
  <c r="C21" i="19"/>
  <c r="D39" i="6"/>
  <c r="A58" i="1" l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20" i="19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D24" i="19"/>
  <c r="C26" i="19"/>
  <c r="A7" i="18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F38" i="2"/>
  <c r="E24" i="1"/>
  <c r="L30" i="21"/>
  <c r="D25" i="1"/>
  <c r="E45" i="2"/>
  <c r="F45" i="2" s="1"/>
  <c r="G45" i="2" s="1"/>
  <c r="H45" i="2" s="1"/>
  <c r="I45" i="2" s="1"/>
  <c r="E24" i="2"/>
  <c r="F24" i="2" s="1"/>
  <c r="G24" i="2" s="1"/>
  <c r="H24" i="2" s="1"/>
  <c r="I24" i="2" s="1"/>
  <c r="D21" i="1"/>
  <c r="D20" i="1"/>
  <c r="E17" i="2"/>
  <c r="F17" i="2" s="1"/>
  <c r="G17" i="2" s="1"/>
  <c r="H17" i="2" s="1"/>
  <c r="I17" i="2" s="1"/>
  <c r="E37" i="2"/>
  <c r="D11" i="1"/>
  <c r="D47" i="1" s="1"/>
  <c r="L21" i="21"/>
  <c r="N30" i="21"/>
  <c r="D10" i="1"/>
  <c r="J16" i="2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AG16" i="2" s="1"/>
  <c r="AH16" i="2" s="1"/>
  <c r="D15" i="1"/>
  <c r="J44" i="2"/>
  <c r="K44" i="2" s="1"/>
  <c r="L44" i="2" s="1"/>
  <c r="M44" i="2" s="1"/>
  <c r="N44" i="2" s="1"/>
  <c r="O44" i="2" s="1"/>
  <c r="P44" i="2" s="1"/>
  <c r="Q44" i="2" s="1"/>
  <c r="R44" i="2" s="1"/>
  <c r="S44" i="2" s="1"/>
  <c r="T44" i="2" s="1"/>
  <c r="U44" i="2" s="1"/>
  <c r="V44" i="2" s="1"/>
  <c r="W44" i="2" s="1"/>
  <c r="X44" i="2" s="1"/>
  <c r="Y44" i="2" s="1"/>
  <c r="Z44" i="2" s="1"/>
  <c r="AA44" i="2" s="1"/>
  <c r="AB44" i="2" s="1"/>
  <c r="AC44" i="2" s="1"/>
  <c r="AD44" i="2" s="1"/>
  <c r="AE44" i="2" s="1"/>
  <c r="AF44" i="2" s="1"/>
  <c r="AG44" i="2" s="1"/>
  <c r="AH44" i="2" s="1"/>
  <c r="D13" i="1"/>
  <c r="J30" i="2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AG30" i="2" s="1"/>
  <c r="AH30" i="2" s="1"/>
  <c r="D12" i="1"/>
  <c r="F121" i="1"/>
  <c r="F135" i="1"/>
  <c r="E96" i="19"/>
  <c r="F96" i="19"/>
  <c r="G96" i="19"/>
  <c r="H96" i="19"/>
  <c r="I96" i="19"/>
  <c r="J96" i="19"/>
  <c r="K96" i="19"/>
  <c r="L96" i="19"/>
  <c r="M96" i="19"/>
  <c r="O96" i="19"/>
  <c r="N96" i="19"/>
  <c r="P96" i="19"/>
  <c r="Q96" i="19"/>
  <c r="R96" i="19"/>
  <c r="S96" i="19"/>
  <c r="T96" i="19"/>
  <c r="U96" i="19"/>
  <c r="W96" i="19"/>
  <c r="V96" i="19"/>
  <c r="X96" i="19"/>
  <c r="Z96" i="19"/>
  <c r="Y96" i="19"/>
  <c r="AA96" i="19"/>
  <c r="AC96" i="19"/>
  <c r="AB96" i="19"/>
  <c r="AD96" i="19"/>
  <c r="AE96" i="19"/>
  <c r="AF96" i="19"/>
  <c r="AH96" i="19"/>
  <c r="AG96" i="19"/>
  <c r="H41" i="1"/>
  <c r="G90" i="1"/>
  <c r="G107" i="1" s="1"/>
  <c r="K153" i="21"/>
  <c r="E180" i="21"/>
  <c r="O31" i="21"/>
  <c r="P32" i="21"/>
  <c r="Q33" i="21"/>
  <c r="M21" i="21"/>
  <c r="N22" i="21"/>
  <c r="L23" i="21"/>
  <c r="P19" i="21"/>
  <c r="N21" i="21"/>
  <c r="I23" i="21"/>
  <c r="O30" i="21"/>
  <c r="M30" i="21"/>
  <c r="N31" i="21"/>
  <c r="L22" i="21"/>
  <c r="M23" i="21"/>
  <c r="N24" i="21"/>
  <c r="D31" i="2"/>
  <c r="E31" i="2" s="1"/>
  <c r="F31" i="2" s="1"/>
  <c r="G31" i="2" s="1"/>
  <c r="H31" i="2" s="1"/>
  <c r="I31" i="2" s="1"/>
  <c r="I19" i="21"/>
  <c r="L20" i="21"/>
  <c r="I24" i="21"/>
  <c r="E160" i="21"/>
  <c r="F152" i="21" s="1"/>
  <c r="E157" i="21"/>
  <c r="F149" i="21" s="1"/>
  <c r="E158" i="21"/>
  <c r="F150" i="21" s="1"/>
  <c r="E159" i="21"/>
  <c r="F151" i="21" s="1"/>
  <c r="E156" i="21"/>
  <c r="L153" i="21"/>
  <c r="L24" i="21"/>
  <c r="O19" i="21"/>
  <c r="P20" i="21"/>
  <c r="I21" i="21"/>
  <c r="Q35" i="21"/>
  <c r="L32" i="21"/>
  <c r="N34" i="21"/>
  <c r="L33" i="21"/>
  <c r="N35" i="21"/>
  <c r="O35" i="21"/>
  <c r="M35" i="21"/>
  <c r="I31" i="21"/>
  <c r="O22" i="21"/>
  <c r="O23" i="21"/>
  <c r="P30" i="21"/>
  <c r="M22" i="21"/>
  <c r="N23" i="21"/>
  <c r="O24" i="21"/>
  <c r="P31" i="21"/>
  <c r="Q30" i="21"/>
  <c r="P24" i="21"/>
  <c r="L34" i="21"/>
  <c r="M24" i="21"/>
  <c r="Q20" i="21"/>
  <c r="L35" i="21"/>
  <c r="I33" i="21"/>
  <c r="Q32" i="21"/>
  <c r="Q19" i="21"/>
  <c r="N19" i="21"/>
  <c r="P21" i="21"/>
  <c r="O32" i="21"/>
  <c r="P33" i="21"/>
  <c r="Q34" i="21"/>
  <c r="P34" i="21"/>
  <c r="M19" i="21"/>
  <c r="O21" i="21"/>
  <c r="M31" i="21"/>
  <c r="O33" i="21"/>
  <c r="L19" i="21"/>
  <c r="M20" i="21"/>
  <c r="Q24" i="21"/>
  <c r="L31" i="21"/>
  <c r="M32" i="21"/>
  <c r="N33" i="21"/>
  <c r="O34" i="21"/>
  <c r="P35" i="21"/>
  <c r="O20" i="21"/>
  <c r="I22" i="21"/>
  <c r="P22" i="21"/>
  <c r="N32" i="21"/>
  <c r="M34" i="21"/>
  <c r="I20" i="21"/>
  <c r="P23" i="21"/>
  <c r="Q23" i="21"/>
  <c r="M33" i="21"/>
  <c r="N20" i="21"/>
  <c r="Q21" i="21"/>
  <c r="Q22" i="21"/>
  <c r="Q31" i="21"/>
  <c r="I32" i="21"/>
  <c r="I35" i="21"/>
  <c r="I34" i="21"/>
  <c r="I30" i="21"/>
  <c r="D26" i="19"/>
  <c r="A66" i="19" l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F37" i="2"/>
  <c r="E14" i="1"/>
  <c r="E50" i="1" s="1"/>
  <c r="G38" i="2"/>
  <c r="F24" i="1"/>
  <c r="O153" i="21"/>
  <c r="E11" i="1"/>
  <c r="E47" i="1" s="1"/>
  <c r="D23" i="1"/>
  <c r="D22" i="1"/>
  <c r="I97" i="19"/>
  <c r="G121" i="1"/>
  <c r="G135" i="1"/>
  <c r="K97" i="19"/>
  <c r="AC97" i="19"/>
  <c r="T97" i="19"/>
  <c r="L97" i="19"/>
  <c r="S97" i="19"/>
  <c r="Y97" i="19"/>
  <c r="AF97" i="19"/>
  <c r="N97" i="19"/>
  <c r="R97" i="19"/>
  <c r="Q97" i="19"/>
  <c r="X97" i="19"/>
  <c r="AD97" i="19"/>
  <c r="AA97" i="19"/>
  <c r="AG97" i="19"/>
  <c r="P97" i="19"/>
  <c r="V97" i="19"/>
  <c r="AB97" i="19"/>
  <c r="U97" i="19"/>
  <c r="M97" i="19"/>
  <c r="E97" i="19"/>
  <c r="F97" i="19"/>
  <c r="G97" i="19"/>
  <c r="H97" i="19"/>
  <c r="J97" i="19"/>
  <c r="O97" i="19"/>
  <c r="W97" i="19"/>
  <c r="Z97" i="19"/>
  <c r="AE97" i="19"/>
  <c r="AH97" i="19"/>
  <c r="I41" i="1"/>
  <c r="H90" i="1"/>
  <c r="H107" i="1" s="1"/>
  <c r="M37" i="21"/>
  <c r="L26" i="21"/>
  <c r="N36" i="21"/>
  <c r="Q26" i="21"/>
  <c r="N26" i="21"/>
  <c r="M26" i="21"/>
  <c r="P26" i="21"/>
  <c r="F159" i="21"/>
  <c r="G151" i="21" s="1"/>
  <c r="L151" i="21"/>
  <c r="F148" i="21"/>
  <c r="E161" i="21"/>
  <c r="F158" i="21"/>
  <c r="G150" i="21" s="1"/>
  <c r="L150" i="21"/>
  <c r="F157" i="21"/>
  <c r="G149" i="21" s="1"/>
  <c r="L149" i="21"/>
  <c r="I25" i="21"/>
  <c r="F160" i="21"/>
  <c r="G152" i="21" s="1"/>
  <c r="L152" i="21"/>
  <c r="Q36" i="21"/>
  <c r="P36" i="21"/>
  <c r="C13" i="19"/>
  <c r="M25" i="21"/>
  <c r="N37" i="21"/>
  <c r="L36" i="21"/>
  <c r="O37" i="21"/>
  <c r="O26" i="21"/>
  <c r="P25" i="21"/>
  <c r="P37" i="21"/>
  <c r="O36" i="21"/>
  <c r="M36" i="21"/>
  <c r="N25" i="21"/>
  <c r="Q37" i="21"/>
  <c r="O25" i="21"/>
  <c r="L37" i="21"/>
  <c r="Q25" i="21"/>
  <c r="I36" i="21"/>
  <c r="L25" i="21"/>
  <c r="B53" i="1"/>
  <c r="B64" i="1" s="1"/>
  <c r="B77" i="1" s="1"/>
  <c r="B52" i="1"/>
  <c r="B51" i="1"/>
  <c r="B49" i="1"/>
  <c r="B48" i="1"/>
  <c r="B46" i="1"/>
  <c r="B45" i="1"/>
  <c r="A83" i="18" l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8" i="18" s="1"/>
  <c r="A99" i="18" s="1"/>
  <c r="H38" i="2"/>
  <c r="G24" i="1"/>
  <c r="G37" i="2"/>
  <c r="F14" i="1"/>
  <c r="F50" i="1" s="1"/>
  <c r="F11" i="1"/>
  <c r="F47" i="1" s="1"/>
  <c r="H121" i="1"/>
  <c r="H135" i="1"/>
  <c r="J41" i="1"/>
  <c r="I90" i="1"/>
  <c r="I107" i="1" s="1"/>
  <c r="G157" i="21"/>
  <c r="H149" i="21" s="1"/>
  <c r="H166" i="21"/>
  <c r="M149" i="21"/>
  <c r="G158" i="21"/>
  <c r="H150" i="21" s="1"/>
  <c r="H167" i="21"/>
  <c r="M150" i="21"/>
  <c r="G160" i="21"/>
  <c r="H152" i="21" s="1"/>
  <c r="M152" i="21"/>
  <c r="H169" i="21"/>
  <c r="G159" i="21"/>
  <c r="H151" i="21" s="1"/>
  <c r="M151" i="21"/>
  <c r="H168" i="21"/>
  <c r="F156" i="21"/>
  <c r="L148" i="21"/>
  <c r="H37" i="2" l="1"/>
  <c r="G14" i="1"/>
  <c r="G50" i="1" s="1"/>
  <c r="I38" i="2"/>
  <c r="I24" i="1" s="1"/>
  <c r="H24" i="1"/>
  <c r="G11" i="1"/>
  <c r="G47" i="1" s="1"/>
  <c r="I121" i="1"/>
  <c r="I135" i="1"/>
  <c r="K41" i="1"/>
  <c r="J90" i="1"/>
  <c r="J107" i="1" s="1"/>
  <c r="H158" i="21"/>
  <c r="N150" i="21"/>
  <c r="O150" i="21" s="1"/>
  <c r="H159" i="21"/>
  <c r="N151" i="21"/>
  <c r="O151" i="21" s="1"/>
  <c r="G148" i="21"/>
  <c r="F161" i="21"/>
  <c r="H160" i="21"/>
  <c r="N152" i="21"/>
  <c r="O152" i="21" s="1"/>
  <c r="H157" i="21"/>
  <c r="N149" i="21"/>
  <c r="O149" i="21" s="1"/>
  <c r="I37" i="2" l="1"/>
  <c r="H14" i="1"/>
  <c r="H50" i="1" s="1"/>
  <c r="H11" i="1"/>
  <c r="H47" i="1" s="1"/>
  <c r="J121" i="1"/>
  <c r="J135" i="1"/>
  <c r="L41" i="1"/>
  <c r="K90" i="1"/>
  <c r="K107" i="1" s="1"/>
  <c r="G156" i="21"/>
  <c r="H165" i="21"/>
  <c r="M148" i="21"/>
  <c r="J37" i="2" l="1"/>
  <c r="I14" i="1"/>
  <c r="I50" i="1" s="1"/>
  <c r="J23" i="2"/>
  <c r="I11" i="1"/>
  <c r="I47" i="1" s="1"/>
  <c r="K121" i="1"/>
  <c r="K135" i="1"/>
  <c r="M41" i="1"/>
  <c r="L90" i="1"/>
  <c r="L107" i="1" s="1"/>
  <c r="H170" i="21"/>
  <c r="G161" i="21"/>
  <c r="H148" i="21"/>
  <c r="K37" i="2" l="1"/>
  <c r="J14" i="1"/>
  <c r="J50" i="1" s="1"/>
  <c r="K23" i="2"/>
  <c r="J11" i="1"/>
  <c r="J47" i="1" s="1"/>
  <c r="L121" i="1"/>
  <c r="L135" i="1"/>
  <c r="N41" i="1"/>
  <c r="M90" i="1"/>
  <c r="M107" i="1" s="1"/>
  <c r="H156" i="21"/>
  <c r="H161" i="21" s="1"/>
  <c r="N148" i="21"/>
  <c r="O148" i="21" s="1"/>
  <c r="L37" i="2" l="1"/>
  <c r="K14" i="1"/>
  <c r="K50" i="1" s="1"/>
  <c r="L23" i="2"/>
  <c r="K11" i="1"/>
  <c r="K47" i="1" s="1"/>
  <c r="M121" i="1"/>
  <c r="M135" i="1"/>
  <c r="O41" i="1"/>
  <c r="N90" i="1"/>
  <c r="N107" i="1" s="1"/>
  <c r="M37" i="2" l="1"/>
  <c r="L14" i="1"/>
  <c r="L50" i="1" s="1"/>
  <c r="M23" i="2"/>
  <c r="L11" i="1"/>
  <c r="L47" i="1" s="1"/>
  <c r="N121" i="1"/>
  <c r="N135" i="1"/>
  <c r="P41" i="1"/>
  <c r="O90" i="1"/>
  <c r="O107" i="1" s="1"/>
  <c r="N37" i="2" l="1"/>
  <c r="M14" i="1"/>
  <c r="M50" i="1" s="1"/>
  <c r="N23" i="2"/>
  <c r="M11" i="1"/>
  <c r="M47" i="1" s="1"/>
  <c r="O121" i="1"/>
  <c r="O135" i="1"/>
  <c r="Q41" i="1"/>
  <c r="P90" i="1"/>
  <c r="P107" i="1" s="1"/>
  <c r="O37" i="2" l="1"/>
  <c r="N14" i="1"/>
  <c r="N50" i="1" s="1"/>
  <c r="O23" i="2"/>
  <c r="N11" i="1"/>
  <c r="N47" i="1" s="1"/>
  <c r="P121" i="1"/>
  <c r="P135" i="1"/>
  <c r="R41" i="1"/>
  <c r="Q90" i="1"/>
  <c r="Q107" i="1" s="1"/>
  <c r="P37" i="2" l="1"/>
  <c r="O14" i="1"/>
  <c r="O50" i="1" s="1"/>
  <c r="P23" i="2"/>
  <c r="O11" i="1"/>
  <c r="O47" i="1" s="1"/>
  <c r="Q121" i="1"/>
  <c r="Q135" i="1"/>
  <c r="S41" i="1"/>
  <c r="R90" i="1"/>
  <c r="R107" i="1" s="1"/>
  <c r="Q37" i="2" l="1"/>
  <c r="P14" i="1"/>
  <c r="P50" i="1" s="1"/>
  <c r="Q23" i="2"/>
  <c r="P11" i="1"/>
  <c r="P47" i="1" s="1"/>
  <c r="R121" i="1"/>
  <c r="R135" i="1"/>
  <c r="T41" i="1"/>
  <c r="S90" i="1"/>
  <c r="S107" i="1" s="1"/>
  <c r="R37" i="2" l="1"/>
  <c r="Q14" i="1"/>
  <c r="Q50" i="1" s="1"/>
  <c r="R23" i="2"/>
  <c r="Q11" i="1"/>
  <c r="Q47" i="1" s="1"/>
  <c r="S121" i="1"/>
  <c r="S135" i="1"/>
  <c r="U41" i="1"/>
  <c r="T90" i="1"/>
  <c r="T107" i="1" s="1"/>
  <c r="S37" i="2" l="1"/>
  <c r="R14" i="1"/>
  <c r="R50" i="1" s="1"/>
  <c r="S23" i="2"/>
  <c r="R11" i="1"/>
  <c r="R47" i="1" s="1"/>
  <c r="T121" i="1"/>
  <c r="T135" i="1"/>
  <c r="V41" i="1"/>
  <c r="U90" i="1"/>
  <c r="U107" i="1" s="1"/>
  <c r="T37" i="2" l="1"/>
  <c r="S14" i="1"/>
  <c r="S50" i="1" s="1"/>
  <c r="T23" i="2"/>
  <c r="S11" i="1"/>
  <c r="S47" i="1" s="1"/>
  <c r="U121" i="1"/>
  <c r="U135" i="1"/>
  <c r="W41" i="1"/>
  <c r="V90" i="1"/>
  <c r="V107" i="1" s="1"/>
  <c r="U37" i="2" l="1"/>
  <c r="T14" i="1"/>
  <c r="T50" i="1" s="1"/>
  <c r="U23" i="2"/>
  <c r="T11" i="1"/>
  <c r="T47" i="1" s="1"/>
  <c r="V121" i="1"/>
  <c r="V135" i="1"/>
  <c r="X41" i="1"/>
  <c r="W90" i="1"/>
  <c r="W107" i="1" s="1"/>
  <c r="V37" i="2" l="1"/>
  <c r="U14" i="1"/>
  <c r="U50" i="1" s="1"/>
  <c r="V23" i="2"/>
  <c r="U11" i="1"/>
  <c r="U47" i="1" s="1"/>
  <c r="W121" i="1"/>
  <c r="W135" i="1"/>
  <c r="Y41" i="1"/>
  <c r="X90" i="1"/>
  <c r="X107" i="1" s="1"/>
  <c r="W37" i="2" l="1"/>
  <c r="V14" i="1"/>
  <c r="V50" i="1" s="1"/>
  <c r="W23" i="2"/>
  <c r="V11" i="1"/>
  <c r="V47" i="1" s="1"/>
  <c r="X121" i="1"/>
  <c r="X135" i="1"/>
  <c r="Z41" i="1"/>
  <c r="Y90" i="1"/>
  <c r="Y107" i="1" s="1"/>
  <c r="X37" i="2" l="1"/>
  <c r="W14" i="1"/>
  <c r="W50" i="1" s="1"/>
  <c r="X23" i="2"/>
  <c r="W11" i="1"/>
  <c r="W47" i="1" s="1"/>
  <c r="Y121" i="1"/>
  <c r="Y135" i="1"/>
  <c r="AA41" i="1"/>
  <c r="Z90" i="1"/>
  <c r="Z107" i="1" s="1"/>
  <c r="Y37" i="2" l="1"/>
  <c r="X14" i="1"/>
  <c r="X50" i="1" s="1"/>
  <c r="Y23" i="2"/>
  <c r="X11" i="1"/>
  <c r="X47" i="1" s="1"/>
  <c r="Z121" i="1"/>
  <c r="Z135" i="1"/>
  <c r="AB41" i="1"/>
  <c r="AA90" i="1"/>
  <c r="AA107" i="1" s="1"/>
  <c r="Z37" i="2" l="1"/>
  <c r="Y14" i="1"/>
  <c r="Y50" i="1" s="1"/>
  <c r="Z23" i="2"/>
  <c r="Y11" i="1"/>
  <c r="Y47" i="1" s="1"/>
  <c r="AA121" i="1"/>
  <c r="AA135" i="1"/>
  <c r="AC41" i="1"/>
  <c r="AB90" i="1"/>
  <c r="AB107" i="1" s="1"/>
  <c r="AA37" i="2" l="1"/>
  <c r="Z14" i="1"/>
  <c r="Z50" i="1" s="1"/>
  <c r="AA23" i="2"/>
  <c r="Z11" i="1"/>
  <c r="Z47" i="1" s="1"/>
  <c r="AB121" i="1"/>
  <c r="AB135" i="1"/>
  <c r="AD41" i="1"/>
  <c r="AC90" i="1"/>
  <c r="AC107" i="1" s="1"/>
  <c r="AB37" i="2" l="1"/>
  <c r="AA14" i="1"/>
  <c r="AA50" i="1" s="1"/>
  <c r="AB23" i="2"/>
  <c r="AA11" i="1"/>
  <c r="AA47" i="1" s="1"/>
  <c r="AC121" i="1"/>
  <c r="AC135" i="1"/>
  <c r="AE41" i="1"/>
  <c r="AD90" i="1"/>
  <c r="AD107" i="1" s="1"/>
  <c r="AC37" i="2" l="1"/>
  <c r="AB14" i="1"/>
  <c r="AB50" i="1" s="1"/>
  <c r="AC23" i="2"/>
  <c r="AB11" i="1"/>
  <c r="AB47" i="1" s="1"/>
  <c r="AD121" i="1"/>
  <c r="AD135" i="1"/>
  <c r="AF41" i="1"/>
  <c r="AE90" i="1"/>
  <c r="AE107" i="1" s="1"/>
  <c r="AD37" i="2" l="1"/>
  <c r="AC14" i="1"/>
  <c r="AC50" i="1" s="1"/>
  <c r="AD23" i="2"/>
  <c r="AC11" i="1"/>
  <c r="AC47" i="1" s="1"/>
  <c r="AE121" i="1"/>
  <c r="AE135" i="1"/>
  <c r="AG41" i="1"/>
  <c r="AF90" i="1"/>
  <c r="AF107" i="1" s="1"/>
  <c r="AE37" i="2" l="1"/>
  <c r="AD14" i="1"/>
  <c r="AD50" i="1" s="1"/>
  <c r="AE23" i="2"/>
  <c r="AD11" i="1"/>
  <c r="AD47" i="1" s="1"/>
  <c r="AF121" i="1"/>
  <c r="AF135" i="1"/>
  <c r="AH41" i="1"/>
  <c r="AH90" i="1" s="1"/>
  <c r="AH107" i="1" s="1"/>
  <c r="AG90" i="1"/>
  <c r="AG107" i="1" s="1"/>
  <c r="AF37" i="2" l="1"/>
  <c r="AE14" i="1"/>
  <c r="AE50" i="1" s="1"/>
  <c r="AF23" i="2"/>
  <c r="AE11" i="1"/>
  <c r="AE47" i="1" s="1"/>
  <c r="AG121" i="1"/>
  <c r="AG135" i="1"/>
  <c r="AH121" i="1"/>
  <c r="AH135" i="1"/>
  <c r="B27" i="1"/>
  <c r="B30" i="1" s="1"/>
  <c r="D51" i="1"/>
  <c r="D49" i="1"/>
  <c r="D48" i="1"/>
  <c r="D46" i="1"/>
  <c r="A5" i="2"/>
  <c r="A6" i="2" s="1"/>
  <c r="AG37" i="2" l="1"/>
  <c r="AF14" i="1"/>
  <c r="AF50" i="1" s="1"/>
  <c r="AG23" i="2"/>
  <c r="AF11" i="1"/>
  <c r="AF47" i="1" s="1"/>
  <c r="D52" i="1"/>
  <c r="D26" i="1"/>
  <c r="D6" i="20" s="1"/>
  <c r="AH37" i="2" l="1"/>
  <c r="AH14" i="1" s="1"/>
  <c r="AH50" i="1" s="1"/>
  <c r="AG14" i="1"/>
  <c r="AG50" i="1" s="1"/>
  <c r="D34" i="1"/>
  <c r="D37" i="1"/>
  <c r="AH23" i="2"/>
  <c r="AH11" i="1" s="1"/>
  <c r="AH47" i="1" s="1"/>
  <c r="AG11" i="1"/>
  <c r="AG47" i="1" s="1"/>
  <c r="D33" i="1"/>
  <c r="D38" i="1"/>
  <c r="D36" i="1"/>
  <c r="D35" i="1"/>
  <c r="D39" i="1" l="1"/>
  <c r="D3" i="3" l="1"/>
  <c r="E3" i="3" s="1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  <c r="AG3" i="3" s="1"/>
  <c r="B24" i="2"/>
  <c r="B31" i="2" s="1"/>
  <c r="B38" i="2" s="1"/>
  <c r="B45" i="2" s="1"/>
  <c r="B23" i="2"/>
  <c r="B30" i="2" s="1"/>
  <c r="B37" i="2" s="1"/>
  <c r="B44" i="2" s="1"/>
  <c r="B27" i="2"/>
  <c r="B34" i="2" s="1"/>
  <c r="B41" i="2" s="1"/>
  <c r="B48" i="2" s="1"/>
  <c r="K20" i="2"/>
  <c r="L20" i="2" s="1"/>
  <c r="M20" i="2" s="1"/>
  <c r="N20" i="2" l="1"/>
  <c r="E21" i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E4" i="2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E5" i="2"/>
  <c r="F5" i="2" s="1"/>
  <c r="E14" i="2"/>
  <c r="F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D18" i="2"/>
  <c r="D6" i="2" s="1"/>
  <c r="D25" i="2"/>
  <c r="D7" i="2" s="1"/>
  <c r="D32" i="2"/>
  <c r="D8" i="2" s="1"/>
  <c r="D39" i="2"/>
  <c r="D9" i="2" s="1"/>
  <c r="D46" i="2"/>
  <c r="D10" i="2" s="1"/>
  <c r="C52" i="2"/>
  <c r="C53" i="2"/>
  <c r="C54" i="2"/>
  <c r="C55" i="2"/>
  <c r="C56" i="2"/>
  <c r="C66" i="2"/>
  <c r="C74" i="2" s="1"/>
  <c r="C67" i="2"/>
  <c r="C75" i="2" s="1"/>
  <c r="C68" i="2"/>
  <c r="C76" i="2" s="1"/>
  <c r="C69" i="2"/>
  <c r="C77" i="2" s="1"/>
  <c r="C70" i="2"/>
  <c r="C78" i="2" s="1"/>
  <c r="E3" i="20"/>
  <c r="F3" i="20" s="1"/>
  <c r="G3" i="20" s="1"/>
  <c r="H3" i="20" s="1"/>
  <c r="I3" i="20" s="1"/>
  <c r="J3" i="20" s="1"/>
  <c r="K3" i="20" s="1"/>
  <c r="L3" i="20" s="1"/>
  <c r="M3" i="20" s="1"/>
  <c r="N3" i="20" s="1"/>
  <c r="O3" i="20" s="1"/>
  <c r="P3" i="20" s="1"/>
  <c r="Q3" i="20" s="1"/>
  <c r="R3" i="20" s="1"/>
  <c r="S3" i="20" s="1"/>
  <c r="T3" i="20" s="1"/>
  <c r="U3" i="20" s="1"/>
  <c r="V3" i="20" s="1"/>
  <c r="W3" i="20" s="1"/>
  <c r="X3" i="20" s="1"/>
  <c r="Y3" i="20" s="1"/>
  <c r="Z3" i="20" s="1"/>
  <c r="AA3" i="20" s="1"/>
  <c r="AB3" i="20" s="1"/>
  <c r="AC3" i="20" s="1"/>
  <c r="AD3" i="20" s="1"/>
  <c r="AE3" i="20" s="1"/>
  <c r="AF3" i="20" s="1"/>
  <c r="AG3" i="20" s="1"/>
  <c r="AH3" i="20" s="1"/>
  <c r="D16" i="1"/>
  <c r="D22" i="19"/>
  <c r="D21" i="19"/>
  <c r="D14" i="19"/>
  <c r="E3" i="19"/>
  <c r="F3" i="18"/>
  <c r="P27" i="2" l="1"/>
  <c r="Q27" i="2" s="1"/>
  <c r="R27" i="2" s="1"/>
  <c r="S27" i="2" s="1"/>
  <c r="T27" i="2" s="1"/>
  <c r="U27" i="2" s="1"/>
  <c r="V27" i="2" s="1"/>
  <c r="W27" i="2" s="1"/>
  <c r="X27" i="2" s="1"/>
  <c r="Y27" i="2" s="1"/>
  <c r="Z27" i="2" s="1"/>
  <c r="AA27" i="2" s="1"/>
  <c r="AB27" i="2" s="1"/>
  <c r="AC27" i="2" s="1"/>
  <c r="AD27" i="2" s="1"/>
  <c r="AE27" i="2" s="1"/>
  <c r="AF27" i="2" s="1"/>
  <c r="AG27" i="2" s="1"/>
  <c r="AH27" i="2" s="1"/>
  <c r="O20" i="2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AB20" i="2" s="1"/>
  <c r="AC20" i="2" s="1"/>
  <c r="AD20" i="2" s="1"/>
  <c r="AE20" i="2" s="1"/>
  <c r="AF20" i="2" s="1"/>
  <c r="AG20" i="2" s="1"/>
  <c r="AH20" i="2" s="1"/>
  <c r="G3" i="18"/>
  <c r="F9" i="18"/>
  <c r="F19" i="18" s="1"/>
  <c r="F81" i="18" s="1"/>
  <c r="F3" i="19"/>
  <c r="E55" i="19"/>
  <c r="E79" i="19" s="1"/>
  <c r="F21" i="1"/>
  <c r="D29" i="1"/>
  <c r="D7" i="1" s="1"/>
  <c r="P41" i="2"/>
  <c r="Q41" i="2" s="1"/>
  <c r="R41" i="2" s="1"/>
  <c r="S41" i="2" s="1"/>
  <c r="T41" i="2" s="1"/>
  <c r="U41" i="2" s="1"/>
  <c r="V41" i="2" s="1"/>
  <c r="W41" i="2" s="1"/>
  <c r="X41" i="2" s="1"/>
  <c r="Y41" i="2" s="1"/>
  <c r="Z41" i="2" s="1"/>
  <c r="AA41" i="2" s="1"/>
  <c r="AB41" i="2" s="1"/>
  <c r="AC41" i="2" s="1"/>
  <c r="AD41" i="2" s="1"/>
  <c r="AE41" i="2" s="1"/>
  <c r="AF41" i="2" s="1"/>
  <c r="AG41" i="2" s="1"/>
  <c r="AH41" i="2" s="1"/>
  <c r="Q34" i="2"/>
  <c r="R34" i="2" s="1"/>
  <c r="S34" i="2" s="1"/>
  <c r="T34" i="2" s="1"/>
  <c r="U34" i="2" s="1"/>
  <c r="V34" i="2" s="1"/>
  <c r="W34" i="2" s="1"/>
  <c r="X34" i="2" s="1"/>
  <c r="Y34" i="2" s="1"/>
  <c r="Z34" i="2" s="1"/>
  <c r="AA34" i="2" s="1"/>
  <c r="AB34" i="2" s="1"/>
  <c r="AC34" i="2" s="1"/>
  <c r="AD34" i="2" s="1"/>
  <c r="AE34" i="2" s="1"/>
  <c r="AF34" i="2" s="1"/>
  <c r="AG34" i="2" s="1"/>
  <c r="AH34" i="2" s="1"/>
  <c r="G5" i="2"/>
  <c r="D65" i="2"/>
  <c r="D73" i="2"/>
  <c r="E25" i="2"/>
  <c r="E7" i="2" s="1"/>
  <c r="H3" i="18" l="1"/>
  <c r="G9" i="18"/>
  <c r="G19" i="18" s="1"/>
  <c r="G81" i="18" s="1"/>
  <c r="F25" i="2"/>
  <c r="F7" i="2" s="1"/>
  <c r="D67" i="2" s="1"/>
  <c r="G3" i="19"/>
  <c r="F55" i="19"/>
  <c r="F79" i="19" s="1"/>
  <c r="D75" i="2"/>
  <c r="G21" i="1"/>
  <c r="E32" i="2"/>
  <c r="E8" i="2" s="1"/>
  <c r="P48" i="2"/>
  <c r="Q48" i="2" s="1"/>
  <c r="R48" i="2" s="1"/>
  <c r="S48" i="2" s="1"/>
  <c r="T48" i="2" s="1"/>
  <c r="U48" i="2" s="1"/>
  <c r="V48" i="2" s="1"/>
  <c r="W48" i="2" s="1"/>
  <c r="X48" i="2" s="1"/>
  <c r="Y48" i="2" s="1"/>
  <c r="Z48" i="2" s="1"/>
  <c r="AA48" i="2" s="1"/>
  <c r="AB48" i="2" s="1"/>
  <c r="AC48" i="2" s="1"/>
  <c r="AD48" i="2" s="1"/>
  <c r="AE48" i="2" s="1"/>
  <c r="AF48" i="2" s="1"/>
  <c r="AG48" i="2" s="1"/>
  <c r="AH48" i="2" s="1"/>
  <c r="H5" i="2"/>
  <c r="E73" i="2"/>
  <c r="E65" i="2"/>
  <c r="C74" i="19"/>
  <c r="C98" i="19" s="1"/>
  <c r="A137" i="1" l="1"/>
  <c r="I3" i="18"/>
  <c r="H9" i="18"/>
  <c r="H19" i="18" s="1"/>
  <c r="H81" i="18" s="1"/>
  <c r="E101" i="19"/>
  <c r="E72" i="1" s="1"/>
  <c r="F101" i="19"/>
  <c r="F72" i="1" s="1"/>
  <c r="G101" i="19"/>
  <c r="G72" i="1" s="1"/>
  <c r="H101" i="19"/>
  <c r="H72" i="1" s="1"/>
  <c r="I101" i="19"/>
  <c r="I72" i="1" s="1"/>
  <c r="J101" i="19"/>
  <c r="J72" i="1" s="1"/>
  <c r="K101" i="19"/>
  <c r="K72" i="1" s="1"/>
  <c r="L101" i="19"/>
  <c r="L72" i="1" s="1"/>
  <c r="M101" i="19"/>
  <c r="M72" i="1" s="1"/>
  <c r="N101" i="19"/>
  <c r="N72" i="1" s="1"/>
  <c r="O101" i="19"/>
  <c r="O72" i="1" s="1"/>
  <c r="P101" i="19"/>
  <c r="P72" i="1" s="1"/>
  <c r="Q101" i="19"/>
  <c r="Q72" i="1" s="1"/>
  <c r="R101" i="19"/>
  <c r="R72" i="1" s="1"/>
  <c r="S101" i="19"/>
  <c r="S72" i="1" s="1"/>
  <c r="T101" i="19"/>
  <c r="T72" i="1" s="1"/>
  <c r="U101" i="19"/>
  <c r="U72" i="1" s="1"/>
  <c r="V101" i="19"/>
  <c r="V72" i="1" s="1"/>
  <c r="W101" i="19"/>
  <c r="W72" i="1" s="1"/>
  <c r="X101" i="19"/>
  <c r="X72" i="1" s="1"/>
  <c r="Y101" i="19"/>
  <c r="Y72" i="1" s="1"/>
  <c r="Z101" i="19"/>
  <c r="Z72" i="1" s="1"/>
  <c r="AA101" i="19"/>
  <c r="AA72" i="1" s="1"/>
  <c r="AB101" i="19"/>
  <c r="AB72" i="1" s="1"/>
  <c r="AC101" i="19"/>
  <c r="AC72" i="1" s="1"/>
  <c r="AD101" i="19"/>
  <c r="AD72" i="1" s="1"/>
  <c r="AE101" i="19"/>
  <c r="AE72" i="1" s="1"/>
  <c r="AF101" i="19"/>
  <c r="AF72" i="1" s="1"/>
  <c r="AH101" i="19"/>
  <c r="AH72" i="1" s="1"/>
  <c r="AG101" i="19"/>
  <c r="AG72" i="1" s="1"/>
  <c r="H3" i="19"/>
  <c r="G55" i="19"/>
  <c r="G79" i="19" s="1"/>
  <c r="F32" i="2"/>
  <c r="F8" i="2" s="1"/>
  <c r="D68" i="2" s="1"/>
  <c r="H21" i="1"/>
  <c r="E75" i="2"/>
  <c r="G25" i="2"/>
  <c r="G7" i="2" s="1"/>
  <c r="E67" i="2" s="1"/>
  <c r="D77" i="2"/>
  <c r="D76" i="2"/>
  <c r="E46" i="2"/>
  <c r="E10" i="2" s="1"/>
  <c r="E39" i="2"/>
  <c r="E9" i="2" s="1"/>
  <c r="I5" i="2"/>
  <c r="F65" i="2"/>
  <c r="F73" i="2"/>
  <c r="A138" i="1" l="1"/>
  <c r="A139" i="1" s="1"/>
  <c r="A154" i="1" s="1"/>
  <c r="A155" i="1" s="1"/>
  <c r="A156" i="1" s="1"/>
  <c r="A157" i="1" s="1"/>
  <c r="A158" i="1" s="1"/>
  <c r="A159" i="1" s="1"/>
  <c r="J3" i="18"/>
  <c r="I9" i="18"/>
  <c r="I19" i="18" s="1"/>
  <c r="I81" i="18" s="1"/>
  <c r="I3" i="19"/>
  <c r="H55" i="19"/>
  <c r="H79" i="19" s="1"/>
  <c r="E77" i="2"/>
  <c r="D78" i="2"/>
  <c r="H25" i="2"/>
  <c r="H7" i="2" s="1"/>
  <c r="F67" i="2" s="1"/>
  <c r="E76" i="2"/>
  <c r="G32" i="2"/>
  <c r="G8" i="2" s="1"/>
  <c r="E68" i="2" s="1"/>
  <c r="F75" i="2"/>
  <c r="F39" i="2"/>
  <c r="F9" i="2" s="1"/>
  <c r="D69" i="2" s="1"/>
  <c r="F46" i="2"/>
  <c r="F10" i="2" s="1"/>
  <c r="D70" i="2" s="1"/>
  <c r="G65" i="2"/>
  <c r="G73" i="2"/>
  <c r="J5" i="2"/>
  <c r="I25" i="2" l="1"/>
  <c r="I7" i="2" s="1"/>
  <c r="G67" i="2" s="1"/>
  <c r="I21" i="1"/>
  <c r="K3" i="18"/>
  <c r="J9" i="18"/>
  <c r="J19" i="18" s="1"/>
  <c r="J81" i="18" s="1"/>
  <c r="J3" i="19"/>
  <c r="I55" i="19"/>
  <c r="I79" i="19" s="1"/>
  <c r="F77" i="2"/>
  <c r="J38" i="2"/>
  <c r="J24" i="1" s="1"/>
  <c r="E78" i="2"/>
  <c r="J24" i="2"/>
  <c r="J21" i="1" s="1"/>
  <c r="G75" i="2"/>
  <c r="F76" i="2"/>
  <c r="H32" i="2"/>
  <c r="H8" i="2" s="1"/>
  <c r="F68" i="2" s="1"/>
  <c r="G46" i="2"/>
  <c r="G10" i="2" s="1"/>
  <c r="E70" i="2" s="1"/>
  <c r="G39" i="2"/>
  <c r="G9" i="2" s="1"/>
  <c r="E69" i="2" s="1"/>
  <c r="H73" i="2"/>
  <c r="K5" i="2"/>
  <c r="H65" i="2"/>
  <c r="K9" i="18" l="1"/>
  <c r="K19" i="18" s="1"/>
  <c r="K81" i="18" s="1"/>
  <c r="L3" i="18"/>
  <c r="K3" i="19"/>
  <c r="J55" i="19"/>
  <c r="J79" i="19" s="1"/>
  <c r="G77" i="2"/>
  <c r="F78" i="2"/>
  <c r="G78" i="2"/>
  <c r="H77" i="2"/>
  <c r="K24" i="2"/>
  <c r="K21" i="1" s="1"/>
  <c r="H75" i="2"/>
  <c r="J25" i="2"/>
  <c r="J7" i="2" s="1"/>
  <c r="H67" i="2" s="1"/>
  <c r="J31" i="2"/>
  <c r="I32" i="2"/>
  <c r="I8" i="2" s="1"/>
  <c r="G68" i="2" s="1"/>
  <c r="G76" i="2"/>
  <c r="K38" i="2"/>
  <c r="K24" i="1" s="1"/>
  <c r="H39" i="2"/>
  <c r="H9" i="2" s="1"/>
  <c r="F69" i="2" s="1"/>
  <c r="H46" i="2"/>
  <c r="H10" i="2" s="1"/>
  <c r="F70" i="2" s="1"/>
  <c r="L5" i="2"/>
  <c r="I65" i="2"/>
  <c r="I73" i="2"/>
  <c r="M3" i="18" l="1"/>
  <c r="L9" i="18"/>
  <c r="L19" i="18" s="1"/>
  <c r="L81" i="18" s="1"/>
  <c r="L3" i="19"/>
  <c r="K55" i="19"/>
  <c r="K79" i="19" s="1"/>
  <c r="J45" i="2"/>
  <c r="K45" i="2" s="1"/>
  <c r="I77" i="2"/>
  <c r="K25" i="2"/>
  <c r="K7" i="2" s="1"/>
  <c r="I67" i="2" s="1"/>
  <c r="K31" i="2"/>
  <c r="H76" i="2"/>
  <c r="J32" i="2"/>
  <c r="J8" i="2" s="1"/>
  <c r="H68" i="2" s="1"/>
  <c r="L38" i="2"/>
  <c r="L24" i="1" s="1"/>
  <c r="L24" i="2"/>
  <c r="L21" i="1" s="1"/>
  <c r="I75" i="2"/>
  <c r="I46" i="2"/>
  <c r="I10" i="2" s="1"/>
  <c r="G70" i="2" s="1"/>
  <c r="I39" i="2"/>
  <c r="I9" i="2" s="1"/>
  <c r="G69" i="2" s="1"/>
  <c r="M5" i="2"/>
  <c r="J73" i="2"/>
  <c r="J65" i="2"/>
  <c r="H78" i="2" l="1"/>
  <c r="N3" i="18"/>
  <c r="M9" i="18"/>
  <c r="M19" i="18" s="1"/>
  <c r="M81" i="18" s="1"/>
  <c r="M3" i="19"/>
  <c r="L55" i="19"/>
  <c r="L79" i="19" s="1"/>
  <c r="J77" i="2"/>
  <c r="L25" i="2"/>
  <c r="L7" i="2" s="1"/>
  <c r="J67" i="2" s="1"/>
  <c r="M24" i="2"/>
  <c r="M21" i="1" s="1"/>
  <c r="J75" i="2"/>
  <c r="L31" i="2"/>
  <c r="K32" i="2"/>
  <c r="K8" i="2" s="1"/>
  <c r="I68" i="2" s="1"/>
  <c r="I76" i="2"/>
  <c r="M38" i="2"/>
  <c r="L45" i="2"/>
  <c r="I78" i="2"/>
  <c r="J39" i="2"/>
  <c r="J9" i="2" s="1"/>
  <c r="H69" i="2" s="1"/>
  <c r="J46" i="2"/>
  <c r="J10" i="2" s="1"/>
  <c r="H70" i="2" s="1"/>
  <c r="N5" i="2"/>
  <c r="K65" i="2"/>
  <c r="K73" i="2"/>
  <c r="K77" i="2" l="1"/>
  <c r="M24" i="1"/>
  <c r="O3" i="18"/>
  <c r="N9" i="18"/>
  <c r="N19" i="18" s="1"/>
  <c r="N81" i="18" s="1"/>
  <c r="N3" i="19"/>
  <c r="M55" i="19"/>
  <c r="M79" i="19" s="1"/>
  <c r="M31" i="2"/>
  <c r="J76" i="2"/>
  <c r="L32" i="2"/>
  <c r="L8" i="2" s="1"/>
  <c r="J68" i="2" s="1"/>
  <c r="N24" i="2"/>
  <c r="N21" i="1" s="1"/>
  <c r="K75" i="2"/>
  <c r="N38" i="2"/>
  <c r="N24" i="1" s="1"/>
  <c r="M25" i="2"/>
  <c r="M7" i="2" s="1"/>
  <c r="K67" i="2" s="1"/>
  <c r="K46" i="2"/>
  <c r="K10" i="2" s="1"/>
  <c r="I70" i="2" s="1"/>
  <c r="K39" i="2"/>
  <c r="K9" i="2" s="1"/>
  <c r="I69" i="2" s="1"/>
  <c r="M45" i="2"/>
  <c r="J78" i="2"/>
  <c r="L65" i="2"/>
  <c r="O5" i="2"/>
  <c r="L73" i="2"/>
  <c r="P3" i="18" l="1"/>
  <c r="O9" i="18"/>
  <c r="O19" i="18" s="1"/>
  <c r="O81" i="18" s="1"/>
  <c r="E52" i="2"/>
  <c r="E53" i="2"/>
  <c r="O3" i="19"/>
  <c r="N55" i="19"/>
  <c r="N79" i="19" s="1"/>
  <c r="L77" i="2"/>
  <c r="O38" i="2"/>
  <c r="O24" i="2"/>
  <c r="O21" i="1" s="1"/>
  <c r="L75" i="2"/>
  <c r="N25" i="2"/>
  <c r="N7" i="2" s="1"/>
  <c r="L67" i="2" s="1"/>
  <c r="N31" i="2"/>
  <c r="K76" i="2"/>
  <c r="M32" i="2"/>
  <c r="M8" i="2" s="1"/>
  <c r="K68" i="2" s="1"/>
  <c r="N45" i="2"/>
  <c r="K78" i="2"/>
  <c r="L39" i="2"/>
  <c r="L9" i="2" s="1"/>
  <c r="J69" i="2" s="1"/>
  <c r="L46" i="2"/>
  <c r="L10" i="2" s="1"/>
  <c r="J70" i="2" s="1"/>
  <c r="P5" i="2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M65" i="2"/>
  <c r="M73" i="2"/>
  <c r="M77" i="2" l="1"/>
  <c r="O24" i="1"/>
  <c r="Q3" i="18"/>
  <c r="P9" i="18"/>
  <c r="P19" i="18" s="1"/>
  <c r="P81" i="18" s="1"/>
  <c r="P3" i="19"/>
  <c r="O55" i="19"/>
  <c r="O79" i="19" s="1"/>
  <c r="P24" i="2"/>
  <c r="P21" i="1" s="1"/>
  <c r="M75" i="2"/>
  <c r="D53" i="2"/>
  <c r="O31" i="2"/>
  <c r="N32" i="2"/>
  <c r="N8" i="2" s="1"/>
  <c r="L68" i="2" s="1"/>
  <c r="L76" i="2"/>
  <c r="P38" i="2"/>
  <c r="P24" i="1" s="1"/>
  <c r="D55" i="2"/>
  <c r="O25" i="2"/>
  <c r="O7" i="2" s="1"/>
  <c r="M67" i="2" s="1"/>
  <c r="M46" i="2"/>
  <c r="M10" i="2" s="1"/>
  <c r="K70" i="2" s="1"/>
  <c r="M39" i="2"/>
  <c r="M9" i="2" s="1"/>
  <c r="K69" i="2" s="1"/>
  <c r="O45" i="2"/>
  <c r="L78" i="2"/>
  <c r="R3" i="18" l="1"/>
  <c r="Q9" i="18"/>
  <c r="Q19" i="18" s="1"/>
  <c r="Q81" i="18" s="1"/>
  <c r="E54" i="2"/>
  <c r="Q3" i="19"/>
  <c r="P55" i="19"/>
  <c r="P79" i="19" s="1"/>
  <c r="P25" i="2"/>
  <c r="P7" i="2" s="1"/>
  <c r="P31" i="2"/>
  <c r="O32" i="2"/>
  <c r="O8" i="2" s="1"/>
  <c r="M68" i="2" s="1"/>
  <c r="M76" i="2"/>
  <c r="D54" i="2"/>
  <c r="Q38" i="2"/>
  <c r="Q24" i="1" s="1"/>
  <c r="Q24" i="2"/>
  <c r="Q21" i="1" s="1"/>
  <c r="P45" i="2"/>
  <c r="M78" i="2"/>
  <c r="D56" i="2"/>
  <c r="N39" i="2"/>
  <c r="N9" i="2" s="1"/>
  <c r="L69" i="2" s="1"/>
  <c r="N46" i="2"/>
  <c r="N10" i="2" s="1"/>
  <c r="L70" i="2" s="1"/>
  <c r="S3" i="18" l="1"/>
  <c r="R9" i="18"/>
  <c r="R19" i="18" s="1"/>
  <c r="R81" i="18" s="1"/>
  <c r="R3" i="19"/>
  <c r="Q55" i="19"/>
  <c r="Q79" i="19" s="1"/>
  <c r="R24" i="2"/>
  <c r="R21" i="1" s="1"/>
  <c r="R38" i="2"/>
  <c r="R24" i="1" s="1"/>
  <c r="Q25" i="2"/>
  <c r="Q7" i="2" s="1"/>
  <c r="Q45" i="2"/>
  <c r="Q31" i="2"/>
  <c r="P32" i="2"/>
  <c r="P8" i="2" s="1"/>
  <c r="E56" i="2"/>
  <c r="O46" i="2"/>
  <c r="O10" i="2" s="1"/>
  <c r="M70" i="2" s="1"/>
  <c r="E55" i="2"/>
  <c r="O39" i="2"/>
  <c r="O9" i="2" s="1"/>
  <c r="M69" i="2" s="1"/>
  <c r="S9" i="18" l="1"/>
  <c r="S19" i="18" s="1"/>
  <c r="S81" i="18" s="1"/>
  <c r="T3" i="18"/>
  <c r="R25" i="2"/>
  <c r="R7" i="2" s="1"/>
  <c r="S3" i="19"/>
  <c r="R55" i="19"/>
  <c r="R79" i="19" s="1"/>
  <c r="R45" i="2"/>
  <c r="S38" i="2"/>
  <c r="S24" i="1" s="1"/>
  <c r="R31" i="2"/>
  <c r="Q32" i="2"/>
  <c r="Q8" i="2" s="1"/>
  <c r="E58" i="2"/>
  <c r="S24" i="2"/>
  <c r="S21" i="1" s="1"/>
  <c r="P39" i="2"/>
  <c r="P9" i="2" s="1"/>
  <c r="P46" i="2"/>
  <c r="P10" i="2" s="1"/>
  <c r="U3" i="18" l="1"/>
  <c r="T9" i="18"/>
  <c r="T19" i="18" s="1"/>
  <c r="T81" i="18" s="1"/>
  <c r="T3" i="19"/>
  <c r="S55" i="19"/>
  <c r="S79" i="19" s="1"/>
  <c r="S25" i="2"/>
  <c r="S7" i="2" s="1"/>
  <c r="S31" i="2"/>
  <c r="R32" i="2"/>
  <c r="R8" i="2" s="1"/>
  <c r="T38" i="2"/>
  <c r="T24" i="1" s="1"/>
  <c r="T24" i="2"/>
  <c r="T21" i="1" s="1"/>
  <c r="S45" i="2"/>
  <c r="Q39" i="2"/>
  <c r="Q9" i="2" s="1"/>
  <c r="Q46" i="2"/>
  <c r="Q10" i="2" s="1"/>
  <c r="V3" i="18" l="1"/>
  <c r="U9" i="18"/>
  <c r="U19" i="18" s="1"/>
  <c r="U81" i="18" s="1"/>
  <c r="U3" i="19"/>
  <c r="T55" i="19"/>
  <c r="T79" i="19" s="1"/>
  <c r="T25" i="2"/>
  <c r="T7" i="2" s="1"/>
  <c r="U38" i="2"/>
  <c r="U24" i="1" s="1"/>
  <c r="T45" i="2"/>
  <c r="T31" i="2"/>
  <c r="S32" i="2"/>
  <c r="S8" i="2" s="1"/>
  <c r="U24" i="2"/>
  <c r="U21" i="1" s="1"/>
  <c r="R46" i="2"/>
  <c r="R10" i="2" s="1"/>
  <c r="R39" i="2"/>
  <c r="R9" i="2" s="1"/>
  <c r="W3" i="18" l="1"/>
  <c r="V9" i="18"/>
  <c r="V19" i="18" s="1"/>
  <c r="V81" i="18" s="1"/>
  <c r="V3" i="19"/>
  <c r="U55" i="19"/>
  <c r="U79" i="19" s="1"/>
  <c r="U31" i="2"/>
  <c r="T32" i="2"/>
  <c r="T8" i="2" s="1"/>
  <c r="U45" i="2"/>
  <c r="V24" i="2"/>
  <c r="V21" i="1" s="1"/>
  <c r="V38" i="2"/>
  <c r="V24" i="1" s="1"/>
  <c r="U25" i="2"/>
  <c r="U7" i="2" s="1"/>
  <c r="S39" i="2"/>
  <c r="S9" i="2" s="1"/>
  <c r="S46" i="2"/>
  <c r="S10" i="2" s="1"/>
  <c r="X3" i="18" l="1"/>
  <c r="W9" i="18"/>
  <c r="W19" i="18" s="1"/>
  <c r="W81" i="18" s="1"/>
  <c r="W3" i="19"/>
  <c r="V55" i="19"/>
  <c r="V79" i="19" s="1"/>
  <c r="V25" i="2"/>
  <c r="V7" i="2" s="1"/>
  <c r="W24" i="2"/>
  <c r="W21" i="1" s="1"/>
  <c r="W38" i="2"/>
  <c r="W24" i="1" s="1"/>
  <c r="V45" i="2"/>
  <c r="V31" i="2"/>
  <c r="U32" i="2"/>
  <c r="U8" i="2" s="1"/>
  <c r="T46" i="2"/>
  <c r="T10" i="2" s="1"/>
  <c r="T39" i="2"/>
  <c r="T9" i="2" s="1"/>
  <c r="Y3" i="18" l="1"/>
  <c r="X9" i="18"/>
  <c r="X19" i="18" s="1"/>
  <c r="X81" i="18" s="1"/>
  <c r="X3" i="19"/>
  <c r="W55" i="19"/>
  <c r="W79" i="19" s="1"/>
  <c r="W45" i="2"/>
  <c r="X38" i="2"/>
  <c r="X24" i="1" s="1"/>
  <c r="W31" i="2"/>
  <c r="V32" i="2"/>
  <c r="V8" i="2" s="1"/>
  <c r="X24" i="2"/>
  <c r="X21" i="1" s="1"/>
  <c r="W25" i="2"/>
  <c r="W7" i="2" s="1"/>
  <c r="U39" i="2"/>
  <c r="U9" i="2" s="1"/>
  <c r="U46" i="2"/>
  <c r="U10" i="2" s="1"/>
  <c r="Z3" i="18" l="1"/>
  <c r="Y9" i="18"/>
  <c r="Y19" i="18" s="1"/>
  <c r="Y81" i="18" s="1"/>
  <c r="Y3" i="19"/>
  <c r="X55" i="19"/>
  <c r="X79" i="19" s="1"/>
  <c r="X25" i="2"/>
  <c r="X7" i="2" s="1"/>
  <c r="Y24" i="2"/>
  <c r="Y21" i="1" s="1"/>
  <c r="X45" i="2"/>
  <c r="X31" i="2"/>
  <c r="W32" i="2"/>
  <c r="W8" i="2" s="1"/>
  <c r="Y38" i="2"/>
  <c r="Y24" i="1" s="1"/>
  <c r="V46" i="2"/>
  <c r="V10" i="2" s="1"/>
  <c r="V39" i="2"/>
  <c r="V9" i="2" s="1"/>
  <c r="AA3" i="18" l="1"/>
  <c r="Z9" i="18"/>
  <c r="Z19" i="18" s="1"/>
  <c r="Z81" i="18" s="1"/>
  <c r="Z3" i="19"/>
  <c r="Y55" i="19"/>
  <c r="Y79" i="19" s="1"/>
  <c r="Y31" i="2"/>
  <c r="X32" i="2"/>
  <c r="X8" i="2" s="1"/>
  <c r="Y45" i="2"/>
  <c r="Z24" i="2"/>
  <c r="Z21" i="1" s="1"/>
  <c r="Z38" i="2"/>
  <c r="Z24" i="1" s="1"/>
  <c r="Y25" i="2"/>
  <c r="Y7" i="2" s="1"/>
  <c r="W39" i="2"/>
  <c r="W9" i="2" s="1"/>
  <c r="W46" i="2"/>
  <c r="W10" i="2" s="1"/>
  <c r="AA9" i="18" l="1"/>
  <c r="AA19" i="18" s="1"/>
  <c r="AA81" i="18" s="1"/>
  <c r="AB3" i="18"/>
  <c r="AA3" i="19"/>
  <c r="Z55" i="19"/>
  <c r="Z79" i="19" s="1"/>
  <c r="AA38" i="2"/>
  <c r="AA24" i="1" s="1"/>
  <c r="AA24" i="2"/>
  <c r="AA21" i="1" s="1"/>
  <c r="Z45" i="2"/>
  <c r="Z25" i="2"/>
  <c r="Z7" i="2" s="1"/>
  <c r="Z31" i="2"/>
  <c r="Y32" i="2"/>
  <c r="Y8" i="2" s="1"/>
  <c r="X46" i="2"/>
  <c r="X10" i="2" s="1"/>
  <c r="X39" i="2"/>
  <c r="X9" i="2" s="1"/>
  <c r="AC3" i="18" l="1"/>
  <c r="AB9" i="18"/>
  <c r="AB19" i="18" s="1"/>
  <c r="AB81" i="18" s="1"/>
  <c r="AB3" i="19"/>
  <c r="AA55" i="19"/>
  <c r="AA79" i="19" s="1"/>
  <c r="AA45" i="2"/>
  <c r="AB24" i="2"/>
  <c r="AB21" i="1" s="1"/>
  <c r="AA25" i="2"/>
  <c r="AA7" i="2" s="1"/>
  <c r="AA31" i="2"/>
  <c r="Z32" i="2"/>
  <c r="Z8" i="2" s="1"/>
  <c r="AB38" i="2"/>
  <c r="AB24" i="1" s="1"/>
  <c r="Y39" i="2"/>
  <c r="Y9" i="2" s="1"/>
  <c r="Y46" i="2"/>
  <c r="Y10" i="2" s="1"/>
  <c r="AD3" i="18" l="1"/>
  <c r="AC9" i="18"/>
  <c r="AC19" i="18" s="1"/>
  <c r="AC81" i="18" s="1"/>
  <c r="AC3" i="19"/>
  <c r="AB55" i="19"/>
  <c r="AB79" i="19" s="1"/>
  <c r="AB31" i="2"/>
  <c r="AA32" i="2"/>
  <c r="AA8" i="2" s="1"/>
  <c r="AC24" i="2"/>
  <c r="AC21" i="1" s="1"/>
  <c r="AB25" i="2"/>
  <c r="AB7" i="2" s="1"/>
  <c r="AC38" i="2"/>
  <c r="AC24" i="1" s="1"/>
  <c r="AB45" i="2"/>
  <c r="Z46" i="2"/>
  <c r="Z10" i="2" s="1"/>
  <c r="Z39" i="2"/>
  <c r="Z9" i="2" s="1"/>
  <c r="AE3" i="18" l="1"/>
  <c r="AD9" i="18"/>
  <c r="AD19" i="18" s="1"/>
  <c r="AD81" i="18" s="1"/>
  <c r="AD3" i="19"/>
  <c r="AC55" i="19"/>
  <c r="AC79" i="19" s="1"/>
  <c r="AD24" i="2"/>
  <c r="AD21" i="1" s="1"/>
  <c r="AC45" i="2"/>
  <c r="AC25" i="2"/>
  <c r="AC7" i="2" s="1"/>
  <c r="AD38" i="2"/>
  <c r="AD24" i="1" s="1"/>
  <c r="AC31" i="2"/>
  <c r="AB32" i="2"/>
  <c r="AB8" i="2" s="1"/>
  <c r="AA39" i="2"/>
  <c r="AA9" i="2" s="1"/>
  <c r="AA46" i="2"/>
  <c r="AA10" i="2" s="1"/>
  <c r="AF3" i="18" l="1"/>
  <c r="AE9" i="18"/>
  <c r="AE19" i="18" s="1"/>
  <c r="AE81" i="18" s="1"/>
  <c r="AE3" i="19"/>
  <c r="AD55" i="19"/>
  <c r="AD79" i="19" s="1"/>
  <c r="AD25" i="2"/>
  <c r="AD7" i="2" s="1"/>
  <c r="AD45" i="2"/>
  <c r="AD31" i="2"/>
  <c r="AC32" i="2"/>
  <c r="AC8" i="2" s="1"/>
  <c r="AE24" i="2"/>
  <c r="AE21" i="1" s="1"/>
  <c r="AE38" i="2"/>
  <c r="AE24" i="1" s="1"/>
  <c r="AB46" i="2"/>
  <c r="AB10" i="2" s="1"/>
  <c r="AB39" i="2"/>
  <c r="AB9" i="2" s="1"/>
  <c r="AG3" i="18" l="1"/>
  <c r="AF9" i="18"/>
  <c r="AF19" i="18" s="1"/>
  <c r="AF81" i="18" s="1"/>
  <c r="AF3" i="19"/>
  <c r="AE55" i="19"/>
  <c r="AE79" i="19" s="1"/>
  <c r="AE25" i="2"/>
  <c r="AE7" i="2" s="1"/>
  <c r="AE31" i="2"/>
  <c r="AD32" i="2"/>
  <c r="AD8" i="2" s="1"/>
  <c r="AF38" i="2"/>
  <c r="AF24" i="1" s="1"/>
  <c r="AE45" i="2"/>
  <c r="AF24" i="2"/>
  <c r="AF21" i="1" s="1"/>
  <c r="AC39" i="2"/>
  <c r="AC9" i="2" s="1"/>
  <c r="AC46" i="2"/>
  <c r="AC10" i="2" s="1"/>
  <c r="AH3" i="18" l="1"/>
  <c r="AG9" i="18"/>
  <c r="AG19" i="18" s="1"/>
  <c r="AG81" i="18" s="1"/>
  <c r="AG3" i="19"/>
  <c r="AF55" i="19"/>
  <c r="AF79" i="19" s="1"/>
  <c r="AF25" i="2"/>
  <c r="AF7" i="2" s="1"/>
  <c r="AF45" i="2"/>
  <c r="AG38" i="2"/>
  <c r="AG24" i="1" s="1"/>
  <c r="AG24" i="2"/>
  <c r="AG21" i="1" s="1"/>
  <c r="AF31" i="2"/>
  <c r="AE32" i="2"/>
  <c r="AE8" i="2" s="1"/>
  <c r="AD46" i="2"/>
  <c r="AD10" i="2" s="1"/>
  <c r="AD39" i="2"/>
  <c r="AD9" i="2" s="1"/>
  <c r="AI3" i="18" l="1"/>
  <c r="AI9" i="18" s="1"/>
  <c r="AI19" i="18" s="1"/>
  <c r="AI81" i="18" s="1"/>
  <c r="AH9" i="18"/>
  <c r="AH19" i="18" s="1"/>
  <c r="AH81" i="18" s="1"/>
  <c r="AH3" i="19"/>
  <c r="AH55" i="19" s="1"/>
  <c r="AH79" i="19" s="1"/>
  <c r="AG55" i="19"/>
  <c r="AG79" i="19" s="1"/>
  <c r="AG25" i="2"/>
  <c r="AG7" i="2" s="1"/>
  <c r="AG31" i="2"/>
  <c r="AF32" i="2"/>
  <c r="AF8" i="2" s="1"/>
  <c r="AH24" i="2"/>
  <c r="AH21" i="1" s="1"/>
  <c r="AH38" i="2"/>
  <c r="AH24" i="1" s="1"/>
  <c r="AG45" i="2"/>
  <c r="AE39" i="2"/>
  <c r="AE9" i="2" s="1"/>
  <c r="AE46" i="2"/>
  <c r="AE10" i="2" s="1"/>
  <c r="AH25" i="2" l="1"/>
  <c r="AH7" i="2" s="1"/>
  <c r="AH31" i="2"/>
  <c r="AG32" i="2"/>
  <c r="AG8" i="2" s="1"/>
  <c r="AH45" i="2"/>
  <c r="AF46" i="2"/>
  <c r="AF10" i="2" s="1"/>
  <c r="AF39" i="2"/>
  <c r="AF9" i="2" s="1"/>
  <c r="AH32" i="2" l="1"/>
  <c r="AH8" i="2" s="1"/>
  <c r="AH39" i="2"/>
  <c r="AH9" i="2" s="1"/>
  <c r="AG39" i="2"/>
  <c r="AG9" i="2" s="1"/>
  <c r="AG46" i="2"/>
  <c r="AG10" i="2" s="1"/>
  <c r="AH46" i="2" l="1"/>
  <c r="AH10" i="2" s="1"/>
  <c r="D12" i="6"/>
  <c r="D13" i="6" s="1"/>
  <c r="D22" i="6" l="1"/>
  <c r="D23" i="6" s="1"/>
  <c r="D32" i="6" s="1"/>
  <c r="A5" i="3" l="1"/>
  <c r="A6" i="3" s="1"/>
  <c r="E3" i="1"/>
  <c r="E12" i="18" l="1"/>
  <c r="C8" i="19"/>
  <c r="D8" i="19" s="1"/>
  <c r="D9" i="19" s="1"/>
  <c r="D10" i="19" s="1"/>
  <c r="A33" i="6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7" i="3"/>
  <c r="A8" i="3" s="1"/>
  <c r="A9" i="3" s="1"/>
  <c r="A10" i="3" s="1"/>
  <c r="A11" i="3" s="1"/>
  <c r="A12" i="3" s="1"/>
  <c r="A13" i="3" s="1"/>
  <c r="F3" i="1"/>
  <c r="E14" i="18" l="1"/>
  <c r="E15" i="18" s="1"/>
  <c r="D56" i="1" s="1"/>
  <c r="A46" i="6"/>
  <c r="A47" i="6" s="1"/>
  <c r="A48" i="6" s="1"/>
  <c r="A49" i="6" s="1"/>
  <c r="A50" i="6" s="1"/>
  <c r="A51" i="6" s="1"/>
  <c r="A52" i="6" s="1"/>
  <c r="G3" i="1"/>
  <c r="A53" i="6" l="1"/>
  <c r="A54" i="6" s="1"/>
  <c r="A55" i="6" s="1"/>
  <c r="A56" i="6" s="1"/>
  <c r="A57" i="6" s="1"/>
  <c r="A58" i="6" s="1"/>
  <c r="A59" i="6" s="1"/>
  <c r="A60" i="6" s="1"/>
  <c r="A61" i="6" s="1"/>
  <c r="H3" i="1"/>
  <c r="I3" i="1" s="1"/>
  <c r="J3" i="1" l="1"/>
  <c r="K3" i="1" l="1"/>
  <c r="L3" i="1" l="1"/>
  <c r="M3" i="1" l="1"/>
  <c r="N3" i="1" l="1"/>
  <c r="O3" i="1" l="1"/>
  <c r="P3" i="1" l="1"/>
  <c r="Q3" i="1" l="1"/>
  <c r="R3" i="1" l="1"/>
  <c r="S3" i="1" l="1"/>
  <c r="T3" i="1" l="1"/>
  <c r="U3" i="1" l="1"/>
  <c r="V3" i="1" l="1"/>
  <c r="W3" i="1" l="1"/>
  <c r="X3" i="1" l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D75" i="1" l="1"/>
  <c r="D76" i="1" s="1"/>
  <c r="D43" i="1" s="1"/>
  <c r="E88" i="18" l="1"/>
  <c r="E89" i="18" s="1"/>
  <c r="E82" i="18"/>
  <c r="E83" i="18" s="1"/>
  <c r="E85" i="18" s="1"/>
  <c r="E90" i="18" l="1"/>
  <c r="E91" i="18"/>
  <c r="D59" i="1"/>
  <c r="E84" i="18"/>
  <c r="D58" i="1"/>
  <c r="Y58" i="19"/>
  <c r="Y63" i="19" l="1"/>
  <c r="Y59" i="19"/>
  <c r="Z58" i="19"/>
  <c r="Z63" i="19" s="1"/>
  <c r="Z67" i="19" s="1"/>
  <c r="Y69" i="19" l="1"/>
  <c r="Y67" i="19"/>
  <c r="Y68" i="19" s="1"/>
  <c r="Z59" i="19"/>
  <c r="Z69" i="19"/>
  <c r="AA58" i="19"/>
  <c r="Y85" i="1" l="1"/>
  <c r="Y73" i="1"/>
  <c r="Y14" i="20" s="1"/>
  <c r="AA63" i="19"/>
  <c r="AA59" i="19"/>
  <c r="Z68" i="19"/>
  <c r="Z73" i="1"/>
  <c r="Z14" i="20" s="1"/>
  <c r="Z85" i="1"/>
  <c r="AB58" i="19"/>
  <c r="AA69" i="19" l="1"/>
  <c r="AA67" i="19"/>
  <c r="AA68" i="19" s="1"/>
  <c r="AB63" i="19"/>
  <c r="AB59" i="19"/>
  <c r="AC58" i="19"/>
  <c r="AB69" i="19" l="1"/>
  <c r="AB67" i="19"/>
  <c r="AB73" i="1" s="1"/>
  <c r="AB14" i="20" s="1"/>
  <c r="AA85" i="1"/>
  <c r="AA73" i="1"/>
  <c r="AA14" i="20" s="1"/>
  <c r="AC63" i="19"/>
  <c r="AC59" i="19"/>
  <c r="AD58" i="19"/>
  <c r="AC69" i="19" l="1"/>
  <c r="AC67" i="19"/>
  <c r="AC73" i="1" s="1"/>
  <c r="AC14" i="20" s="1"/>
  <c r="AB85" i="1"/>
  <c r="AB68" i="19"/>
  <c r="AD63" i="19"/>
  <c r="AD59" i="19"/>
  <c r="AE58" i="19"/>
  <c r="AD69" i="19" l="1"/>
  <c r="AD67" i="19"/>
  <c r="AD68" i="19" s="1"/>
  <c r="AC68" i="19"/>
  <c r="AC85" i="1"/>
  <c r="AE63" i="19"/>
  <c r="AE59" i="19"/>
  <c r="AF58" i="19"/>
  <c r="AE69" i="19" l="1"/>
  <c r="AE67" i="19"/>
  <c r="AE73" i="1" s="1"/>
  <c r="AE14" i="20" s="1"/>
  <c r="AD85" i="1"/>
  <c r="AD73" i="1"/>
  <c r="AD14" i="20" s="1"/>
  <c r="AF63" i="19"/>
  <c r="AF67" i="19" s="1"/>
  <c r="AF59" i="19"/>
  <c r="AG58" i="19"/>
  <c r="AH58" i="19"/>
  <c r="AE68" i="19" l="1"/>
  <c r="AE85" i="1"/>
  <c r="AF69" i="19"/>
  <c r="AG63" i="19"/>
  <c r="AG67" i="19" s="1"/>
  <c r="AG59" i="19"/>
  <c r="AH63" i="19"/>
  <c r="AH67" i="19" s="1"/>
  <c r="AH59" i="19"/>
  <c r="AF68" i="19"/>
  <c r="AF73" i="1"/>
  <c r="AF14" i="20" s="1"/>
  <c r="AF85" i="1"/>
  <c r="AH69" i="19" l="1"/>
  <c r="AG69" i="19"/>
  <c r="AH68" i="19"/>
  <c r="AG73" i="1"/>
  <c r="AG14" i="20" s="1"/>
  <c r="AG85" i="1"/>
  <c r="AG68" i="19"/>
  <c r="AH85" i="1" l="1"/>
  <c r="AH73" i="1"/>
  <c r="AH14" i="20" s="1"/>
  <c r="D13" i="19" l="1"/>
  <c r="D15" i="19" s="1"/>
  <c r="D16" i="19" l="1"/>
  <c r="D17" i="19" s="1"/>
  <c r="E72" i="19" l="1"/>
  <c r="E73" i="19" s="1"/>
  <c r="E77" i="19" s="1"/>
  <c r="E71" i="1" l="1"/>
  <c r="T72" i="19" l="1"/>
  <c r="W72" i="19" l="1"/>
  <c r="M72" i="19"/>
  <c r="U72" i="19"/>
  <c r="AF72" i="19"/>
  <c r="S72" i="19"/>
  <c r="AE72" i="19"/>
  <c r="G72" i="19"/>
  <c r="Q72" i="19"/>
  <c r="I72" i="19"/>
  <c r="AA72" i="19"/>
  <c r="H72" i="19"/>
  <c r="Y72" i="19"/>
  <c r="AH72" i="19"/>
  <c r="Z72" i="19"/>
  <c r="O72" i="19"/>
  <c r="P72" i="19"/>
  <c r="V72" i="19"/>
  <c r="R72" i="19"/>
  <c r="L72" i="19"/>
  <c r="X72" i="19"/>
  <c r="J72" i="19"/>
  <c r="AC72" i="19"/>
  <c r="K72" i="19"/>
  <c r="N72" i="19"/>
  <c r="AD72" i="19"/>
  <c r="AB72" i="19"/>
  <c r="AG72" i="19"/>
  <c r="F72" i="19" l="1"/>
  <c r="T73" i="19" s="1"/>
  <c r="T77" i="19" s="1"/>
  <c r="Z73" i="19" l="1"/>
  <c r="Z77" i="19" s="1"/>
  <c r="Z71" i="1" s="1"/>
  <c r="O73" i="19"/>
  <c r="O77" i="19" s="1"/>
  <c r="O71" i="1" s="1"/>
  <c r="L73" i="19"/>
  <c r="L77" i="19" s="1"/>
  <c r="L71" i="1" s="1"/>
  <c r="M73" i="19"/>
  <c r="M77" i="19" s="1"/>
  <c r="M71" i="1" s="1"/>
  <c r="N73" i="19"/>
  <c r="N77" i="19" s="1"/>
  <c r="N71" i="1" s="1"/>
  <c r="R73" i="19"/>
  <c r="R77" i="19" s="1"/>
  <c r="R71" i="1" s="1"/>
  <c r="F73" i="19"/>
  <c r="F77" i="19" s="1"/>
  <c r="F71" i="1" s="1"/>
  <c r="AE73" i="19"/>
  <c r="AE77" i="19" s="1"/>
  <c r="AE71" i="1" s="1"/>
  <c r="K73" i="19"/>
  <c r="K77" i="19" s="1"/>
  <c r="K71" i="1" s="1"/>
  <c r="AF73" i="19"/>
  <c r="AF77" i="19" s="1"/>
  <c r="J73" i="19"/>
  <c r="J77" i="19" s="1"/>
  <c r="J71" i="1" s="1"/>
  <c r="Q73" i="19"/>
  <c r="Q77" i="19" s="1"/>
  <c r="Q71" i="1" s="1"/>
  <c r="U73" i="19"/>
  <c r="U77" i="19" s="1"/>
  <c r="U71" i="1" s="1"/>
  <c r="H73" i="19"/>
  <c r="H77" i="19" s="1"/>
  <c r="H71" i="1" s="1"/>
  <c r="W73" i="19"/>
  <c r="W77" i="19" s="1"/>
  <c r="W71" i="1" s="1"/>
  <c r="I73" i="19"/>
  <c r="I77" i="19" s="1"/>
  <c r="I71" i="1" s="1"/>
  <c r="AG73" i="19"/>
  <c r="AG77" i="19" s="1"/>
  <c r="AG71" i="1" s="1"/>
  <c r="AB73" i="19"/>
  <c r="AB77" i="19" s="1"/>
  <c r="AB71" i="1" s="1"/>
  <c r="AH73" i="19"/>
  <c r="AH77" i="19" s="1"/>
  <c r="AH71" i="1" s="1"/>
  <c r="P73" i="19"/>
  <c r="P77" i="19" s="1"/>
  <c r="P71" i="1" s="1"/>
  <c r="X73" i="19"/>
  <c r="X77" i="19" s="1"/>
  <c r="X71" i="1" s="1"/>
  <c r="AD73" i="19"/>
  <c r="AD77" i="19" s="1"/>
  <c r="AD71" i="1" s="1"/>
  <c r="G73" i="19"/>
  <c r="G77" i="19" s="1"/>
  <c r="G71" i="1" s="1"/>
  <c r="V73" i="19"/>
  <c r="V77" i="19" s="1"/>
  <c r="V71" i="1" s="1"/>
  <c r="S73" i="19"/>
  <c r="S77" i="19" s="1"/>
  <c r="S71" i="1" s="1"/>
  <c r="Y73" i="19"/>
  <c r="Y77" i="19" s="1"/>
  <c r="Y71" i="1" s="1"/>
  <c r="AA73" i="19"/>
  <c r="AA77" i="19" s="1"/>
  <c r="AA71" i="1" s="1"/>
  <c r="AC73" i="19"/>
  <c r="AC77" i="19" s="1"/>
  <c r="AC71" i="1" s="1"/>
  <c r="AF71" i="1"/>
  <c r="T71" i="1"/>
  <c r="E94" i="18"/>
  <c r="E97" i="18" l="1"/>
  <c r="E99" i="18" s="1"/>
  <c r="E95" i="18"/>
  <c r="E96" i="18"/>
  <c r="E98" i="18"/>
  <c r="D60" i="1"/>
  <c r="D61" i="1" s="1"/>
  <c r="D10" i="20" s="1"/>
  <c r="D55" i="6" l="1"/>
  <c r="D59" i="6" s="1"/>
  <c r="D63" i="1"/>
  <c r="D79" i="1" s="1"/>
  <c r="D94" i="1" l="1"/>
  <c r="E94" i="1" s="1"/>
  <c r="C30" i="19"/>
  <c r="D30" i="19" s="1"/>
  <c r="D57" i="6"/>
  <c r="D101" i="1" l="1"/>
  <c r="E101" i="1" s="1"/>
  <c r="D60" i="6"/>
  <c r="C29" i="19"/>
  <c r="D29" i="19" s="1"/>
  <c r="D31" i="19" s="1"/>
  <c r="D103" i="1" l="1"/>
  <c r="D42" i="19" l="1"/>
  <c r="D44" i="19" s="1"/>
  <c r="G45" i="19" s="1"/>
  <c r="D36" i="19"/>
  <c r="D33" i="19"/>
  <c r="H45" i="19" l="1"/>
  <c r="I45" i="19" s="1"/>
  <c r="E45" i="19"/>
  <c r="F45" i="19" s="1"/>
  <c r="D50" i="19"/>
  <c r="D52" i="19" s="1"/>
  <c r="D37" i="19"/>
  <c r="D43" i="19"/>
  <c r="E69" i="1" l="1"/>
  <c r="D51" i="19"/>
  <c r="E53" i="19"/>
  <c r="F53" i="19" l="1"/>
  <c r="E70" i="1"/>
  <c r="E13" i="20" s="1"/>
  <c r="E16" i="20" s="1"/>
  <c r="F69" i="1"/>
  <c r="E132" i="1" l="1"/>
  <c r="E130" i="1" s="1"/>
  <c r="G69" i="1"/>
  <c r="G53" i="19"/>
  <c r="F70" i="1"/>
  <c r="F132" i="1" s="1"/>
  <c r="F130" i="1" s="1"/>
  <c r="F13" i="20" l="1"/>
  <c r="F16" i="20" s="1"/>
  <c r="G70" i="1"/>
  <c r="G13" i="20" s="1"/>
  <c r="G16" i="20" s="1"/>
  <c r="H53" i="19"/>
  <c r="H69" i="1"/>
  <c r="G132" i="1" l="1"/>
  <c r="G130" i="1" s="1"/>
  <c r="I69" i="1"/>
  <c r="J45" i="19"/>
  <c r="I53" i="19"/>
  <c r="H70" i="1"/>
  <c r="H13" i="20" s="1"/>
  <c r="H16" i="20" s="1"/>
  <c r="H132" i="1" l="1"/>
  <c r="H130" i="1" s="1"/>
  <c r="K45" i="19"/>
  <c r="J69" i="1"/>
  <c r="I70" i="1"/>
  <c r="I132" i="1" s="1"/>
  <c r="I130" i="1" s="1"/>
  <c r="J53" i="19"/>
  <c r="I13" i="20" l="1"/>
  <c r="I16" i="20" s="1"/>
  <c r="K69" i="1"/>
  <c r="L45" i="19"/>
  <c r="K53" i="19"/>
  <c r="J70" i="1"/>
  <c r="J132" i="1" s="1"/>
  <c r="J130" i="1" s="1"/>
  <c r="J13" i="20" l="1"/>
  <c r="J16" i="20" s="1"/>
  <c r="K70" i="1"/>
  <c r="K13" i="20" s="1"/>
  <c r="K16" i="20" s="1"/>
  <c r="L53" i="19"/>
  <c r="M45" i="19"/>
  <c r="L69" i="1"/>
  <c r="K132" i="1" l="1"/>
  <c r="K130" i="1" s="1"/>
  <c r="M53" i="19"/>
  <c r="L70" i="1"/>
  <c r="L13" i="20" s="1"/>
  <c r="L16" i="20" s="1"/>
  <c r="N45" i="19"/>
  <c r="M69" i="1"/>
  <c r="L132" i="1" l="1"/>
  <c r="L130" i="1" s="1"/>
  <c r="O45" i="19"/>
  <c r="N69" i="1"/>
  <c r="N53" i="19"/>
  <c r="M70" i="1"/>
  <c r="M13" i="20" s="1"/>
  <c r="M16" i="20" s="1"/>
  <c r="M132" i="1" l="1"/>
  <c r="M130" i="1" s="1"/>
  <c r="O53" i="19"/>
  <c r="N70" i="1"/>
  <c r="N132" i="1" s="1"/>
  <c r="N130" i="1" s="1"/>
  <c r="P45" i="19"/>
  <c r="O69" i="1"/>
  <c r="N13" i="20" l="1"/>
  <c r="N16" i="20" s="1"/>
  <c r="O70" i="1"/>
  <c r="O13" i="20" s="1"/>
  <c r="O16" i="20" s="1"/>
  <c r="P53" i="19"/>
  <c r="P69" i="1"/>
  <c r="Q45" i="19"/>
  <c r="O132" i="1" l="1"/>
  <c r="O130" i="1" s="1"/>
  <c r="Q69" i="1"/>
  <c r="R45" i="19"/>
  <c r="Q53" i="19"/>
  <c r="P70" i="1"/>
  <c r="P13" i="20" s="1"/>
  <c r="P16" i="20" s="1"/>
  <c r="P132" i="1" l="1"/>
  <c r="P130" i="1" s="1"/>
  <c r="R69" i="1"/>
  <c r="S45" i="19"/>
  <c r="Q70" i="1"/>
  <c r="Q132" i="1" s="1"/>
  <c r="Q130" i="1" s="1"/>
  <c r="R53" i="19"/>
  <c r="Q13" i="20" l="1"/>
  <c r="Q16" i="20" s="1"/>
  <c r="S53" i="19"/>
  <c r="R70" i="1"/>
  <c r="R132" i="1" s="1"/>
  <c r="R130" i="1" s="1"/>
  <c r="S69" i="1"/>
  <c r="T45" i="19"/>
  <c r="R13" i="20" l="1"/>
  <c r="R16" i="20" s="1"/>
  <c r="T53" i="19"/>
  <c r="S70" i="1"/>
  <c r="S132" i="1" s="1"/>
  <c r="S130" i="1" s="1"/>
  <c r="U45" i="19"/>
  <c r="T69" i="1"/>
  <c r="S13" i="20" l="1"/>
  <c r="S16" i="20" s="1"/>
  <c r="U53" i="19"/>
  <c r="T70" i="1"/>
  <c r="T13" i="20" s="1"/>
  <c r="T16" i="20" s="1"/>
  <c r="V45" i="19"/>
  <c r="U69" i="1"/>
  <c r="T132" i="1" l="1"/>
  <c r="T130" i="1" s="1"/>
  <c r="V69" i="1"/>
  <c r="W45" i="19"/>
  <c r="V53" i="19"/>
  <c r="U70" i="1"/>
  <c r="U13" i="20" s="1"/>
  <c r="U16" i="20" s="1"/>
  <c r="U132" i="1" l="1"/>
  <c r="U130" i="1" s="1"/>
  <c r="W53" i="19"/>
  <c r="V70" i="1"/>
  <c r="V13" i="20" s="1"/>
  <c r="V16" i="20" s="1"/>
  <c r="X45" i="19"/>
  <c r="W69" i="1"/>
  <c r="V132" i="1" l="1"/>
  <c r="V130" i="1" s="1"/>
  <c r="X69" i="1"/>
  <c r="Y45" i="19"/>
  <c r="X53" i="19"/>
  <c r="W70" i="1"/>
  <c r="W132" i="1" s="1"/>
  <c r="W130" i="1" s="1"/>
  <c r="W13" i="20" l="1"/>
  <c r="W16" i="20" s="1"/>
  <c r="X70" i="1"/>
  <c r="X132" i="1" s="1"/>
  <c r="X130" i="1" s="1"/>
  <c r="Y53" i="19"/>
  <c r="Z45" i="19"/>
  <c r="Y69" i="1"/>
  <c r="X13" i="20" l="1"/>
  <c r="X16" i="20" s="1"/>
  <c r="Z53" i="19"/>
  <c r="Y70" i="1"/>
  <c r="Y132" i="1" s="1"/>
  <c r="Y130" i="1" s="1"/>
  <c r="AA45" i="19"/>
  <c r="Z69" i="1"/>
  <c r="Y13" i="20" l="1"/>
  <c r="Y16" i="20" s="1"/>
  <c r="AA53" i="19"/>
  <c r="Z70" i="1"/>
  <c r="Z13" i="20" s="1"/>
  <c r="Z16" i="20" s="1"/>
  <c r="AA69" i="1"/>
  <c r="AB45" i="19"/>
  <c r="Z132" i="1" l="1"/>
  <c r="Z130" i="1" s="1"/>
  <c r="AA70" i="1"/>
  <c r="AA132" i="1" s="1"/>
  <c r="AA130" i="1" s="1"/>
  <c r="AB53" i="19"/>
  <c r="AC45" i="19"/>
  <c r="AB69" i="1"/>
  <c r="AA13" i="20" l="1"/>
  <c r="AA16" i="20" s="1"/>
  <c r="AD45" i="19"/>
  <c r="AC69" i="1"/>
  <c r="AB70" i="1"/>
  <c r="AB13" i="20" s="1"/>
  <c r="AB16" i="20" s="1"/>
  <c r="AC53" i="19"/>
  <c r="AB132" i="1" l="1"/>
  <c r="AB130" i="1" s="1"/>
  <c r="AC70" i="1"/>
  <c r="AC13" i="20" s="1"/>
  <c r="AC16" i="20" s="1"/>
  <c r="AD53" i="19"/>
  <c r="AD69" i="1"/>
  <c r="AE45" i="19"/>
  <c r="AC132" i="1" l="1"/>
  <c r="AC130" i="1" s="1"/>
  <c r="AE53" i="19"/>
  <c r="AD70" i="1"/>
  <c r="AD132" i="1" s="1"/>
  <c r="AD130" i="1" s="1"/>
  <c r="AE69" i="1"/>
  <c r="AF45" i="19"/>
  <c r="AD13" i="20" l="1"/>
  <c r="AD16" i="20" s="1"/>
  <c r="AG45" i="19"/>
  <c r="AF69" i="1"/>
  <c r="AE70" i="1"/>
  <c r="AE13" i="20" s="1"/>
  <c r="AE16" i="20" s="1"/>
  <c r="AF53" i="19"/>
  <c r="AE132" i="1" l="1"/>
  <c r="AE130" i="1" s="1"/>
  <c r="AG53" i="19"/>
  <c r="AF70" i="1"/>
  <c r="AF132" i="1" s="1"/>
  <c r="AF130" i="1" s="1"/>
  <c r="AG69" i="1"/>
  <c r="AH45" i="19"/>
  <c r="AH69" i="1" s="1"/>
  <c r="AF13" i="20" l="1"/>
  <c r="AF16" i="20" s="1"/>
  <c r="AH53" i="19"/>
  <c r="AH70" i="1" s="1"/>
  <c r="AH13" i="20" s="1"/>
  <c r="AH16" i="20" s="1"/>
  <c r="AG70" i="1"/>
  <c r="AG132" i="1" s="1"/>
  <c r="AG130" i="1" s="1"/>
  <c r="AG13" i="20" l="1"/>
  <c r="AG16" i="20" s="1"/>
  <c r="AH132" i="1"/>
  <c r="AH130" i="1" s="1"/>
  <c r="D171" i="3"/>
  <c r="D124" i="3"/>
  <c r="E182" i="3" l="1"/>
  <c r="E191" i="3"/>
  <c r="D203" i="3"/>
  <c r="E117" i="3"/>
  <c r="D127" i="3"/>
  <c r="E112" i="3"/>
  <c r="D122" i="3"/>
  <c r="E10" i="1"/>
  <c r="E46" i="1" s="1"/>
  <c r="D176" i="3"/>
  <c r="D173" i="3"/>
  <c r="E114" i="3"/>
  <c r="D196" i="3" l="1"/>
  <c r="D187" i="3"/>
  <c r="F117" i="3"/>
  <c r="F176" i="3" s="1"/>
  <c r="G196" i="3" s="1"/>
  <c r="E187" i="3"/>
  <c r="E196" i="3"/>
  <c r="E184" i="3"/>
  <c r="E193" i="3"/>
  <c r="E122" i="3"/>
  <c r="E25" i="1"/>
  <c r="E22" i="1"/>
  <c r="E12" i="1"/>
  <c r="E171" i="3"/>
  <c r="F191" i="3" s="1"/>
  <c r="F112" i="3"/>
  <c r="E124" i="3"/>
  <c r="E176" i="3"/>
  <c r="F196" i="3" s="1"/>
  <c r="E127" i="3"/>
  <c r="E15" i="1"/>
  <c r="E51" i="1" s="1"/>
  <c r="D208" i="3"/>
  <c r="E173" i="3"/>
  <c r="F193" i="3" s="1"/>
  <c r="F114" i="3"/>
  <c r="D205" i="3"/>
  <c r="G117" i="3" l="1"/>
  <c r="F127" i="3"/>
  <c r="F187" i="3"/>
  <c r="G127" i="3"/>
  <c r="G187" i="3"/>
  <c r="F124" i="3"/>
  <c r="F184" i="3"/>
  <c r="F182" i="3"/>
  <c r="F122" i="3"/>
  <c r="E208" i="3"/>
  <c r="E203" i="3"/>
  <c r="G112" i="3"/>
  <c r="F10" i="1"/>
  <c r="F46" i="1" s="1"/>
  <c r="F12" i="1"/>
  <c r="F48" i="1" s="1"/>
  <c r="F22" i="1"/>
  <c r="F171" i="3"/>
  <c r="G191" i="3" s="1"/>
  <c r="F208" i="3"/>
  <c r="G25" i="1"/>
  <c r="G176" i="3"/>
  <c r="H196" i="3" s="1"/>
  <c r="G15" i="1"/>
  <c r="G51" i="1" s="1"/>
  <c r="H117" i="3"/>
  <c r="F15" i="1"/>
  <c r="F51" i="1" s="1"/>
  <c r="F25" i="1"/>
  <c r="G114" i="3"/>
  <c r="F173" i="3"/>
  <c r="G193" i="3" s="1"/>
  <c r="E205" i="3"/>
  <c r="E48" i="1"/>
  <c r="H187" i="3" l="1"/>
  <c r="H127" i="3"/>
  <c r="G184" i="3"/>
  <c r="G122" i="3"/>
  <c r="G182" i="3"/>
  <c r="H15" i="1"/>
  <c r="H51" i="1" s="1"/>
  <c r="F203" i="3"/>
  <c r="G208" i="3"/>
  <c r="G171" i="3"/>
  <c r="H191" i="3" s="1"/>
  <c r="H112" i="3"/>
  <c r="I117" i="3"/>
  <c r="H176" i="3"/>
  <c r="I196" i="3" s="1"/>
  <c r="G12" i="1"/>
  <c r="G48" i="1" s="1"/>
  <c r="G22" i="1"/>
  <c r="G10" i="1"/>
  <c r="G46" i="1" s="1"/>
  <c r="H25" i="1"/>
  <c r="G124" i="3"/>
  <c r="H114" i="3"/>
  <c r="G173" i="3"/>
  <c r="H193" i="3" s="1"/>
  <c r="F205" i="3"/>
  <c r="H10" i="1" l="1"/>
  <c r="H46" i="1" s="1"/>
  <c r="I187" i="3"/>
  <c r="I127" i="3"/>
  <c r="H184" i="3"/>
  <c r="H122" i="3"/>
  <c r="G203" i="3"/>
  <c r="H182" i="3"/>
  <c r="I15" i="1"/>
  <c r="I51" i="1" s="1"/>
  <c r="I112" i="3"/>
  <c r="H208" i="3"/>
  <c r="H171" i="3"/>
  <c r="I191" i="3" s="1"/>
  <c r="J117" i="3"/>
  <c r="I25" i="1"/>
  <c r="I176" i="3"/>
  <c r="J196" i="3" s="1"/>
  <c r="H22" i="1"/>
  <c r="H12" i="1"/>
  <c r="H48" i="1" s="1"/>
  <c r="H124" i="3"/>
  <c r="G205" i="3"/>
  <c r="I114" i="3"/>
  <c r="H173" i="3"/>
  <c r="I193" i="3" s="1"/>
  <c r="J127" i="3" l="1"/>
  <c r="J187" i="3"/>
  <c r="I184" i="3"/>
  <c r="I122" i="3"/>
  <c r="I182" i="3"/>
  <c r="J25" i="1"/>
  <c r="I10" i="1"/>
  <c r="I46" i="1" s="1"/>
  <c r="H203" i="3"/>
  <c r="J112" i="3"/>
  <c r="I171" i="3"/>
  <c r="J191" i="3" s="1"/>
  <c r="K117" i="3"/>
  <c r="J15" i="1"/>
  <c r="J51" i="1" s="1"/>
  <c r="J176" i="3"/>
  <c r="K196" i="3" s="1"/>
  <c r="I208" i="3"/>
  <c r="I12" i="1"/>
  <c r="I48" i="1" s="1"/>
  <c r="I22" i="1"/>
  <c r="I124" i="3"/>
  <c r="I173" i="3"/>
  <c r="J193" i="3" s="1"/>
  <c r="J114" i="3"/>
  <c r="H205" i="3"/>
  <c r="K127" i="3" l="1"/>
  <c r="K187" i="3"/>
  <c r="J124" i="3"/>
  <c r="J184" i="3"/>
  <c r="J122" i="3"/>
  <c r="K112" i="3"/>
  <c r="K171" i="3" s="1"/>
  <c r="L191" i="3" s="1"/>
  <c r="J171" i="3"/>
  <c r="K191" i="3" s="1"/>
  <c r="J182" i="3"/>
  <c r="J208" i="3"/>
  <c r="J10" i="1"/>
  <c r="J46" i="1" s="1"/>
  <c r="I203" i="3"/>
  <c r="L117" i="3"/>
  <c r="K176" i="3"/>
  <c r="L196" i="3" s="1"/>
  <c r="K25" i="1"/>
  <c r="K15" i="1"/>
  <c r="K51" i="1" s="1"/>
  <c r="J12" i="1"/>
  <c r="J48" i="1" s="1"/>
  <c r="J22" i="1"/>
  <c r="J173" i="3"/>
  <c r="K193" i="3" s="1"/>
  <c r="K114" i="3"/>
  <c r="I205" i="3"/>
  <c r="K10" i="1" l="1"/>
  <c r="K46" i="1" s="1"/>
  <c r="L112" i="3"/>
  <c r="L122" i="3" s="1"/>
  <c r="L127" i="3"/>
  <c r="L187" i="3"/>
  <c r="K124" i="3"/>
  <c r="K184" i="3"/>
  <c r="J203" i="3"/>
  <c r="K182" i="3"/>
  <c r="K122" i="3"/>
  <c r="L182" i="3"/>
  <c r="L25" i="1"/>
  <c r="L176" i="3"/>
  <c r="M196" i="3" s="1"/>
  <c r="L15" i="1"/>
  <c r="L51" i="1" s="1"/>
  <c r="M117" i="3"/>
  <c r="K208" i="3"/>
  <c r="K12" i="1"/>
  <c r="K48" i="1" s="1"/>
  <c r="K22" i="1"/>
  <c r="M112" i="3"/>
  <c r="L171" i="3"/>
  <c r="M191" i="3" s="1"/>
  <c r="L10" i="1"/>
  <c r="K203" i="3"/>
  <c r="J205" i="3"/>
  <c r="K173" i="3"/>
  <c r="L193" i="3" s="1"/>
  <c r="L114" i="3"/>
  <c r="M127" i="3" l="1"/>
  <c r="M187" i="3"/>
  <c r="L124" i="3"/>
  <c r="L184" i="3"/>
  <c r="M182" i="3"/>
  <c r="M122" i="3"/>
  <c r="M15" i="1"/>
  <c r="M51" i="1" s="1"/>
  <c r="M25" i="1"/>
  <c r="L208" i="3"/>
  <c r="N117" i="3"/>
  <c r="M176" i="3"/>
  <c r="N196" i="3" s="1"/>
  <c r="L12" i="1"/>
  <c r="L48" i="1" s="1"/>
  <c r="L22" i="1"/>
  <c r="K205" i="3"/>
  <c r="L46" i="1"/>
  <c r="N112" i="3"/>
  <c r="M171" i="3"/>
  <c r="N191" i="3" s="1"/>
  <c r="L203" i="3"/>
  <c r="M10" i="1"/>
  <c r="L173" i="3"/>
  <c r="M193" i="3" s="1"/>
  <c r="M114" i="3"/>
  <c r="N127" i="3" l="1"/>
  <c r="N187" i="3"/>
  <c r="M184" i="3"/>
  <c r="N182" i="3"/>
  <c r="N122" i="3"/>
  <c r="M208" i="3"/>
  <c r="N176" i="3"/>
  <c r="O196" i="3" s="1"/>
  <c r="O117" i="3"/>
  <c r="N15" i="1"/>
  <c r="N51" i="1" s="1"/>
  <c r="N25" i="1"/>
  <c r="M22" i="1"/>
  <c r="M12" i="1"/>
  <c r="M48" i="1" s="1"/>
  <c r="M124" i="3"/>
  <c r="M46" i="1"/>
  <c r="O112" i="3"/>
  <c r="N171" i="3"/>
  <c r="O191" i="3" s="1"/>
  <c r="L205" i="3"/>
  <c r="M173" i="3"/>
  <c r="N193" i="3" s="1"/>
  <c r="N114" i="3"/>
  <c r="M203" i="3"/>
  <c r="N10" i="1"/>
  <c r="O182" i="3" l="1"/>
  <c r="O127" i="3"/>
  <c r="O25" i="1"/>
  <c r="O187" i="3"/>
  <c r="N184" i="3"/>
  <c r="O122" i="3"/>
  <c r="N208" i="3"/>
  <c r="O15" i="1"/>
  <c r="O51" i="1" s="1"/>
  <c r="P117" i="3"/>
  <c r="O176" i="3"/>
  <c r="N12" i="1"/>
  <c r="N48" i="1" s="1"/>
  <c r="N22" i="1"/>
  <c r="N124" i="3"/>
  <c r="N46" i="1"/>
  <c r="N203" i="3"/>
  <c r="O10" i="1"/>
  <c r="O114" i="3"/>
  <c r="N173" i="3"/>
  <c r="O193" i="3" s="1"/>
  <c r="P112" i="3"/>
  <c r="O171" i="3"/>
  <c r="P191" i="3" s="1"/>
  <c r="M205" i="3"/>
  <c r="P176" i="3"/>
  <c r="Q196" i="3" s="1"/>
  <c r="Q117" i="3"/>
  <c r="Q127" i="3" l="1"/>
  <c r="P15" i="1"/>
  <c r="P51" i="1" s="1"/>
  <c r="P196" i="3"/>
  <c r="P127" i="3"/>
  <c r="Q187" i="3"/>
  <c r="P187" i="3"/>
  <c r="O124" i="3"/>
  <c r="O184" i="3"/>
  <c r="P122" i="3"/>
  <c r="P182" i="3"/>
  <c r="O208" i="3"/>
  <c r="P25" i="1"/>
  <c r="O12" i="1"/>
  <c r="O22" i="1"/>
  <c r="N205" i="3"/>
  <c r="P114" i="3"/>
  <c r="O173" i="3"/>
  <c r="P193" i="3" s="1"/>
  <c r="Q176" i="3"/>
  <c r="R196" i="3" s="1"/>
  <c r="R117" i="3"/>
  <c r="P208" i="3"/>
  <c r="Q25" i="1"/>
  <c r="Q15" i="1"/>
  <c r="Q51" i="1" s="1"/>
  <c r="O203" i="3"/>
  <c r="P10" i="1"/>
  <c r="P171" i="3"/>
  <c r="Q191" i="3" s="1"/>
  <c r="Q112" i="3"/>
  <c r="O46" i="1"/>
  <c r="R187" i="3" l="1"/>
  <c r="R127" i="3"/>
  <c r="P124" i="3"/>
  <c r="P184" i="3"/>
  <c r="Q182" i="3"/>
  <c r="Q122" i="3"/>
  <c r="O48" i="1"/>
  <c r="P22" i="1"/>
  <c r="P12" i="1"/>
  <c r="P48" i="1" s="1"/>
  <c r="O205" i="3"/>
  <c r="Q114" i="3"/>
  <c r="P173" i="3"/>
  <c r="Q193" i="3" s="1"/>
  <c r="Q171" i="3"/>
  <c r="R191" i="3" s="1"/>
  <c r="R112" i="3"/>
  <c r="S117" i="3"/>
  <c r="R176" i="3"/>
  <c r="S196" i="3" s="1"/>
  <c r="P203" i="3"/>
  <c r="Q10" i="1"/>
  <c r="R15" i="1"/>
  <c r="R51" i="1" s="1"/>
  <c r="R25" i="1"/>
  <c r="Q208" i="3"/>
  <c r="P46" i="1"/>
  <c r="S127" i="3" l="1"/>
  <c r="S187" i="3"/>
  <c r="Q184" i="3"/>
  <c r="R182" i="3"/>
  <c r="R122" i="3"/>
  <c r="Q12" i="1"/>
  <c r="Q48" i="1" s="1"/>
  <c r="Q22" i="1"/>
  <c r="Q124" i="3"/>
  <c r="P205" i="3"/>
  <c r="Q46" i="1"/>
  <c r="R171" i="3"/>
  <c r="S191" i="3" s="1"/>
  <c r="S112" i="3"/>
  <c r="R114" i="3"/>
  <c r="Q173" i="3"/>
  <c r="R193" i="3" s="1"/>
  <c r="S15" i="1"/>
  <c r="S51" i="1" s="1"/>
  <c r="R208" i="3"/>
  <c r="S25" i="1"/>
  <c r="T117" i="3"/>
  <c r="S176" i="3"/>
  <c r="T196" i="3" s="1"/>
  <c r="Q203" i="3"/>
  <c r="R10" i="1"/>
  <c r="T127" i="3" l="1"/>
  <c r="T187" i="3"/>
  <c r="R184" i="3"/>
  <c r="S182" i="3"/>
  <c r="S122" i="3"/>
  <c r="R12" i="1"/>
  <c r="R48" i="1" s="1"/>
  <c r="R22" i="1"/>
  <c r="R124" i="3"/>
  <c r="T15" i="1"/>
  <c r="T51" i="1" s="1"/>
  <c r="S208" i="3"/>
  <c r="T25" i="1"/>
  <c r="U117" i="3"/>
  <c r="U127" i="3" s="1"/>
  <c r="T176" i="3"/>
  <c r="U196" i="3" s="1"/>
  <c r="S171" i="3"/>
  <c r="T191" i="3" s="1"/>
  <c r="T112" i="3"/>
  <c r="R173" i="3"/>
  <c r="S193" i="3" s="1"/>
  <c r="S114" i="3"/>
  <c r="R46" i="1"/>
  <c r="Q205" i="3"/>
  <c r="R203" i="3"/>
  <c r="S10" i="1"/>
  <c r="T182" i="3" l="1"/>
  <c r="U187" i="3"/>
  <c r="S124" i="3"/>
  <c r="S184" i="3"/>
  <c r="T122" i="3"/>
  <c r="S22" i="1"/>
  <c r="S12" i="1"/>
  <c r="S48" i="1" s="1"/>
  <c r="U112" i="3"/>
  <c r="U122" i="3" s="1"/>
  <c r="T171" i="3"/>
  <c r="U191" i="3" s="1"/>
  <c r="U15" i="1"/>
  <c r="U51" i="1" s="1"/>
  <c r="T208" i="3"/>
  <c r="U25" i="1"/>
  <c r="S173" i="3"/>
  <c r="T193" i="3" s="1"/>
  <c r="T114" i="3"/>
  <c r="U176" i="3"/>
  <c r="U208" i="3" s="1"/>
  <c r="V117" i="3"/>
  <c r="V127" i="3" s="1"/>
  <c r="R205" i="3"/>
  <c r="S203" i="3"/>
  <c r="T10" i="1"/>
  <c r="S46" i="1"/>
  <c r="V187" i="3" l="1"/>
  <c r="V196" i="3"/>
  <c r="T184" i="3"/>
  <c r="U182" i="3"/>
  <c r="T12" i="1"/>
  <c r="T48" i="1" s="1"/>
  <c r="T22" i="1"/>
  <c r="T124" i="3"/>
  <c r="S205" i="3"/>
  <c r="V15" i="1"/>
  <c r="V51" i="1" s="1"/>
  <c r="V25" i="1"/>
  <c r="T203" i="3"/>
  <c r="U10" i="1"/>
  <c r="V112" i="3"/>
  <c r="V122" i="3" s="1"/>
  <c r="U171" i="3"/>
  <c r="U203" i="3" s="1"/>
  <c r="T46" i="1"/>
  <c r="V176" i="3"/>
  <c r="V208" i="3" s="1"/>
  <c r="W117" i="3"/>
  <c r="W127" i="3" s="1"/>
  <c r="T173" i="3"/>
  <c r="U193" i="3" s="1"/>
  <c r="U114" i="3"/>
  <c r="U124" i="3" s="1"/>
  <c r="W187" i="3" l="1"/>
  <c r="W196" i="3"/>
  <c r="U184" i="3"/>
  <c r="V182" i="3"/>
  <c r="V191" i="3"/>
  <c r="U12" i="1"/>
  <c r="U48" i="1" s="1"/>
  <c r="U22" i="1"/>
  <c r="W15" i="1"/>
  <c r="W51" i="1" s="1"/>
  <c r="W25" i="1"/>
  <c r="W176" i="3"/>
  <c r="W208" i="3" s="1"/>
  <c r="X117" i="3"/>
  <c r="X127" i="3" s="1"/>
  <c r="V10" i="1"/>
  <c r="U173" i="3"/>
  <c r="U205" i="3" s="1"/>
  <c r="V114" i="3"/>
  <c r="V124" i="3" s="1"/>
  <c r="T205" i="3"/>
  <c r="U46" i="1"/>
  <c r="W112" i="3"/>
  <c r="W122" i="3" s="1"/>
  <c r="V171" i="3"/>
  <c r="V203" i="3" s="1"/>
  <c r="X187" i="3" l="1"/>
  <c r="X196" i="3"/>
  <c r="V184" i="3"/>
  <c r="V193" i="3"/>
  <c r="W182" i="3"/>
  <c r="W191" i="3"/>
  <c r="V12" i="1"/>
  <c r="V48" i="1" s="1"/>
  <c r="V22" i="1"/>
  <c r="W171" i="3"/>
  <c r="W203" i="3" s="1"/>
  <c r="X112" i="3"/>
  <c r="X122" i="3" s="1"/>
  <c r="V46" i="1"/>
  <c r="X176" i="3"/>
  <c r="X208" i="3" s="1"/>
  <c r="Y117" i="3"/>
  <c r="Y127" i="3" s="1"/>
  <c r="X15" i="1"/>
  <c r="X51" i="1" s="1"/>
  <c r="X25" i="1"/>
  <c r="W10" i="1"/>
  <c r="W114" i="3"/>
  <c r="W124" i="3" s="1"/>
  <c r="V173" i="3"/>
  <c r="V205" i="3" s="1"/>
  <c r="Y187" i="3" l="1"/>
  <c r="Y196" i="3"/>
  <c r="W184" i="3"/>
  <c r="W193" i="3"/>
  <c r="X182" i="3"/>
  <c r="X191" i="3"/>
  <c r="W12" i="1"/>
  <c r="W48" i="1" s="1"/>
  <c r="W22" i="1"/>
  <c r="W46" i="1"/>
  <c r="Y176" i="3"/>
  <c r="Y208" i="3" s="1"/>
  <c r="Z117" i="3"/>
  <c r="Z127" i="3" s="1"/>
  <c r="Y15" i="1"/>
  <c r="Y51" i="1" s="1"/>
  <c r="Y25" i="1"/>
  <c r="X114" i="3"/>
  <c r="W173" i="3"/>
  <c r="W205" i="3" s="1"/>
  <c r="X171" i="3"/>
  <c r="X203" i="3" s="1"/>
  <c r="Y112" i="3"/>
  <c r="Y122" i="3" s="1"/>
  <c r="X10" i="1"/>
  <c r="Z187" i="3" l="1"/>
  <c r="Z196" i="3"/>
  <c r="X184" i="3"/>
  <c r="X193" i="3"/>
  <c r="Y182" i="3"/>
  <c r="Y191" i="3"/>
  <c r="X22" i="1"/>
  <c r="X12" i="1"/>
  <c r="X48" i="1" s="1"/>
  <c r="X124" i="3"/>
  <c r="Y171" i="3"/>
  <c r="Y203" i="3" s="1"/>
  <c r="Z112" i="3"/>
  <c r="Z122" i="3" s="1"/>
  <c r="AA117" i="3"/>
  <c r="AA127" i="3" s="1"/>
  <c r="Z176" i="3"/>
  <c r="Z208" i="3" s="1"/>
  <c r="Y114" i="3"/>
  <c r="X173" i="3"/>
  <c r="X205" i="3" s="1"/>
  <c r="Y10" i="1"/>
  <c r="X46" i="1"/>
  <c r="Z15" i="1"/>
  <c r="Z51" i="1" s="1"/>
  <c r="Z25" i="1"/>
  <c r="AA187" i="3" l="1"/>
  <c r="AA196" i="3"/>
  <c r="Y184" i="3"/>
  <c r="Y193" i="3"/>
  <c r="Z182" i="3"/>
  <c r="Z191" i="3"/>
  <c r="Y22" i="1"/>
  <c r="Y12" i="1"/>
  <c r="Y48" i="1" s="1"/>
  <c r="Y124" i="3"/>
  <c r="AA15" i="1"/>
  <c r="AA51" i="1" s="1"/>
  <c r="AA25" i="1"/>
  <c r="Z171" i="3"/>
  <c r="Z203" i="3" s="1"/>
  <c r="AA112" i="3"/>
  <c r="AA122" i="3" s="1"/>
  <c r="AB117" i="3"/>
  <c r="AB127" i="3" s="1"/>
  <c r="AA176" i="3"/>
  <c r="AA208" i="3" s="1"/>
  <c r="Y173" i="3"/>
  <c r="Y205" i="3" s="1"/>
  <c r="Z114" i="3"/>
  <c r="Z124" i="3" s="1"/>
  <c r="Z10" i="1"/>
  <c r="Y46" i="1"/>
  <c r="AB187" i="3" l="1"/>
  <c r="AB196" i="3"/>
  <c r="Z184" i="3"/>
  <c r="Z193" i="3"/>
  <c r="AA182" i="3"/>
  <c r="AA191" i="3"/>
  <c r="Z12" i="1"/>
  <c r="Z48" i="1" s="1"/>
  <c r="Z22" i="1"/>
  <c r="AA171" i="3"/>
  <c r="AA203" i="3" s="1"/>
  <c r="AB112" i="3"/>
  <c r="AB122" i="3" s="1"/>
  <c r="AA10" i="1"/>
  <c r="Z173" i="3"/>
  <c r="Z205" i="3" s="1"/>
  <c r="AA114" i="3"/>
  <c r="AA124" i="3" s="1"/>
  <c r="AB15" i="1"/>
  <c r="AB51" i="1" s="1"/>
  <c r="AB25" i="1"/>
  <c r="AC117" i="3"/>
  <c r="AC127" i="3" s="1"/>
  <c r="AB176" i="3"/>
  <c r="AB208" i="3" s="1"/>
  <c r="Z46" i="1"/>
  <c r="AC187" i="3" l="1"/>
  <c r="AC196" i="3"/>
  <c r="AA184" i="3"/>
  <c r="AA193" i="3"/>
  <c r="AB182" i="3"/>
  <c r="AB191" i="3"/>
  <c r="AA22" i="1"/>
  <c r="AA12" i="1"/>
  <c r="AA48" i="1" s="1"/>
  <c r="AC176" i="3"/>
  <c r="AC208" i="3" s="1"/>
  <c r="AD117" i="3"/>
  <c r="AD127" i="3" s="1"/>
  <c r="AA46" i="1"/>
  <c r="AA173" i="3"/>
  <c r="AA205" i="3" s="1"/>
  <c r="AB114" i="3"/>
  <c r="AC112" i="3"/>
  <c r="AC122" i="3" s="1"/>
  <c r="AB171" i="3"/>
  <c r="AB203" i="3" s="1"/>
  <c r="AB10" i="1"/>
  <c r="AC15" i="1"/>
  <c r="AC51" i="1" s="1"/>
  <c r="AC25" i="1"/>
  <c r="AD187" i="3" l="1"/>
  <c r="AD196" i="3"/>
  <c r="AB184" i="3"/>
  <c r="AB193" i="3"/>
  <c r="AC182" i="3"/>
  <c r="AC191" i="3"/>
  <c r="AB22" i="1"/>
  <c r="AB12" i="1"/>
  <c r="AB48" i="1" s="1"/>
  <c r="AB124" i="3"/>
  <c r="AB46" i="1"/>
  <c r="AD112" i="3"/>
  <c r="AD122" i="3" s="1"/>
  <c r="AC171" i="3"/>
  <c r="AC203" i="3" s="1"/>
  <c r="AD176" i="3"/>
  <c r="AD208" i="3" s="1"/>
  <c r="AE117" i="3"/>
  <c r="AE127" i="3" s="1"/>
  <c r="AC10" i="1"/>
  <c r="AD15" i="1"/>
  <c r="AD51" i="1" s="1"/>
  <c r="AD25" i="1"/>
  <c r="AB173" i="3"/>
  <c r="AB205" i="3" s="1"/>
  <c r="AC114" i="3"/>
  <c r="AC124" i="3" s="1"/>
  <c r="AE187" i="3" l="1"/>
  <c r="AE196" i="3"/>
  <c r="AC184" i="3"/>
  <c r="AC193" i="3"/>
  <c r="AD182" i="3"/>
  <c r="AD191" i="3"/>
  <c r="AC22" i="1"/>
  <c r="AC12" i="1"/>
  <c r="AC48" i="1" s="1"/>
  <c r="AC46" i="1"/>
  <c r="AE112" i="3"/>
  <c r="AE122" i="3" s="1"/>
  <c r="AD171" i="3"/>
  <c r="AD203" i="3" s="1"/>
  <c r="AE15" i="1"/>
  <c r="AE51" i="1" s="1"/>
  <c r="AE25" i="1"/>
  <c r="AE176" i="3"/>
  <c r="AE208" i="3" s="1"/>
  <c r="AF117" i="3"/>
  <c r="AF127" i="3" s="1"/>
  <c r="AC173" i="3"/>
  <c r="AC205" i="3" s="1"/>
  <c r="AD114" i="3"/>
  <c r="AD124" i="3" s="1"/>
  <c r="AD10" i="1"/>
  <c r="AF187" i="3" l="1"/>
  <c r="AF196" i="3"/>
  <c r="AD184" i="3"/>
  <c r="AD193" i="3"/>
  <c r="AE182" i="3"/>
  <c r="AE191" i="3"/>
  <c r="AD12" i="1"/>
  <c r="AD48" i="1" s="1"/>
  <c r="AD22" i="1"/>
  <c r="AE114" i="3"/>
  <c r="AE124" i="3" s="1"/>
  <c r="AD173" i="3"/>
  <c r="AD205" i="3" s="1"/>
  <c r="AF25" i="1"/>
  <c r="AF15" i="1"/>
  <c r="AF51" i="1" s="1"/>
  <c r="AD46" i="1"/>
  <c r="AE10" i="1"/>
  <c r="AF112" i="3"/>
  <c r="AF122" i="3" s="1"/>
  <c r="AE171" i="3"/>
  <c r="AE203" i="3" s="1"/>
  <c r="AF176" i="3"/>
  <c r="AF208" i="3" s="1"/>
  <c r="AG117" i="3"/>
  <c r="AG187" i="3" l="1"/>
  <c r="AG196" i="3"/>
  <c r="AE184" i="3"/>
  <c r="AE193" i="3"/>
  <c r="AF182" i="3"/>
  <c r="AF191" i="3"/>
  <c r="AE12" i="1"/>
  <c r="AE48" i="1" s="1"/>
  <c r="AE22" i="1"/>
  <c r="AG176" i="3"/>
  <c r="AG127" i="3"/>
  <c r="AF10" i="1"/>
  <c r="AE46" i="1"/>
  <c r="AF114" i="3"/>
  <c r="AE173" i="3"/>
  <c r="AE205" i="3" s="1"/>
  <c r="AG25" i="1"/>
  <c r="AG15" i="1"/>
  <c r="AG51" i="1" s="1"/>
  <c r="AF171" i="3"/>
  <c r="AF203" i="3" s="1"/>
  <c r="AG112" i="3"/>
  <c r="AG122" i="3" s="1"/>
  <c r="AH15" i="1" l="1"/>
  <c r="AH51" i="1" s="1"/>
  <c r="AG208" i="3"/>
  <c r="AF184" i="3"/>
  <c r="AF193" i="3"/>
  <c r="AG182" i="3"/>
  <c r="AG191" i="3"/>
  <c r="AH25" i="1"/>
  <c r="AF22" i="1"/>
  <c r="AF12" i="1"/>
  <c r="AF48" i="1" s="1"/>
  <c r="AF124" i="3"/>
  <c r="AG10" i="1"/>
  <c r="AF46" i="1"/>
  <c r="AG171" i="3"/>
  <c r="AG203" i="3" s="1"/>
  <c r="AG114" i="3"/>
  <c r="AF173" i="3"/>
  <c r="AF205" i="3" s="1"/>
  <c r="AG184" i="3" l="1"/>
  <c r="AG193" i="3"/>
  <c r="AG12" i="1"/>
  <c r="AG48" i="1" s="1"/>
  <c r="AG22" i="1"/>
  <c r="AG173" i="3"/>
  <c r="AG205" i="3" s="1"/>
  <c r="AG124" i="3"/>
  <c r="AG46" i="1"/>
  <c r="AH10" i="1"/>
  <c r="AH12" i="1" l="1"/>
  <c r="AH48" i="1" s="1"/>
  <c r="AH22" i="1"/>
  <c r="AH46" i="1"/>
  <c r="E20" i="1" l="1"/>
  <c r="E18" i="2"/>
  <c r="E6" i="2" s="1"/>
  <c r="D74" i="2" l="1"/>
  <c r="F18" i="2"/>
  <c r="F6" i="2" s="1"/>
  <c r="D66" i="2" s="1"/>
  <c r="F20" i="1"/>
  <c r="E74" i="2" l="1"/>
  <c r="G20" i="1"/>
  <c r="G18" i="2"/>
  <c r="G6" i="2" s="1"/>
  <c r="E66" i="2" s="1"/>
  <c r="H18" i="2" l="1"/>
  <c r="H6" i="2" s="1"/>
  <c r="F66" i="2" s="1"/>
  <c r="F74" i="2"/>
  <c r="H20" i="1"/>
  <c r="G74" i="2" l="1"/>
  <c r="I18" i="2"/>
  <c r="I6" i="2" s="1"/>
  <c r="G66" i="2" s="1"/>
  <c r="I20" i="1"/>
  <c r="J17" i="2"/>
  <c r="J18" i="2" s="1"/>
  <c r="J6" i="2" s="1"/>
  <c r="H66" i="2" s="1"/>
  <c r="K17" i="2" l="1"/>
  <c r="K18" i="2" s="1"/>
  <c r="K6" i="2" s="1"/>
  <c r="I66" i="2" s="1"/>
  <c r="H74" i="2"/>
  <c r="J20" i="1"/>
  <c r="I74" i="2" l="1"/>
  <c r="K20" i="1"/>
  <c r="L17" i="2"/>
  <c r="L20" i="1" s="1"/>
  <c r="J74" i="2" l="1"/>
  <c r="M17" i="2"/>
  <c r="L18" i="2"/>
  <c r="L6" i="2" s="1"/>
  <c r="J66" i="2" s="1"/>
  <c r="M20" i="1" l="1"/>
  <c r="N17" i="2"/>
  <c r="M18" i="2"/>
  <c r="M6" i="2" s="1"/>
  <c r="K66" i="2" s="1"/>
  <c r="K74" i="2"/>
  <c r="N18" i="2" l="1"/>
  <c r="N6" i="2" s="1"/>
  <c r="L66" i="2" s="1"/>
  <c r="L74" i="2"/>
  <c r="N20" i="1"/>
  <c r="O17" i="2"/>
  <c r="D52" i="2" l="1"/>
  <c r="D58" i="2" s="1"/>
  <c r="M74" i="2"/>
  <c r="O18" i="2"/>
  <c r="O6" i="2" s="1"/>
  <c r="M66" i="2" s="1"/>
  <c r="P17" i="2"/>
  <c r="O20" i="1"/>
  <c r="P20" i="1" l="1"/>
  <c r="Q17" i="2"/>
  <c r="P18" i="2"/>
  <c r="P6" i="2" s="1"/>
  <c r="R17" i="2" l="1"/>
  <c r="Q18" i="2"/>
  <c r="Q6" i="2" s="1"/>
  <c r="Q20" i="1"/>
  <c r="R20" i="1" l="1"/>
  <c r="R18" i="2"/>
  <c r="R6" i="2" s="1"/>
  <c r="S17" i="2"/>
  <c r="S20" i="1" l="1"/>
  <c r="T17" i="2"/>
  <c r="S18" i="2"/>
  <c r="S6" i="2" s="1"/>
  <c r="U17" i="2" l="1"/>
  <c r="T20" i="1"/>
  <c r="T18" i="2"/>
  <c r="T6" i="2" s="1"/>
  <c r="V17" i="2" l="1"/>
  <c r="U18" i="2"/>
  <c r="U6" i="2" s="1"/>
  <c r="U20" i="1"/>
  <c r="V18" i="2" l="1"/>
  <c r="V6" i="2" s="1"/>
  <c r="W17" i="2"/>
  <c r="V20" i="1"/>
  <c r="W20" i="1" l="1"/>
  <c r="X17" i="2"/>
  <c r="W18" i="2"/>
  <c r="W6" i="2" s="1"/>
  <c r="X18" i="2" l="1"/>
  <c r="X6" i="2" s="1"/>
  <c r="Y17" i="2"/>
  <c r="X20" i="1"/>
  <c r="Y20" i="1" l="1"/>
  <c r="Y18" i="2"/>
  <c r="Y6" i="2" s="1"/>
  <c r="Z17" i="2"/>
  <c r="Z18" i="2" l="1"/>
  <c r="Z6" i="2" s="1"/>
  <c r="Z20" i="1"/>
  <c r="AA17" i="2"/>
  <c r="AB17" i="2" l="1"/>
  <c r="AA20" i="1"/>
  <c r="AA18" i="2"/>
  <c r="AA6" i="2" s="1"/>
  <c r="AB20" i="1" l="1"/>
  <c r="AB18" i="2"/>
  <c r="AB6" i="2" s="1"/>
  <c r="AC17" i="2"/>
  <c r="AC18" i="2" l="1"/>
  <c r="AC6" i="2" s="1"/>
  <c r="AD17" i="2"/>
  <c r="AC20" i="1"/>
  <c r="AD18" i="2" l="1"/>
  <c r="AD6" i="2" s="1"/>
  <c r="AD20" i="1"/>
  <c r="AE17" i="2"/>
  <c r="AE18" i="2" l="1"/>
  <c r="AE6" i="2" s="1"/>
  <c r="AF17" i="2"/>
  <c r="AE20" i="1"/>
  <c r="D118" i="3"/>
  <c r="D128" i="3" s="1"/>
  <c r="E115" i="3"/>
  <c r="F115" i="3" s="1"/>
  <c r="F125" i="3" s="1"/>
  <c r="D174" i="3"/>
  <c r="E23" i="1" s="1"/>
  <c r="D134" i="3"/>
  <c r="D185" i="3" s="1"/>
  <c r="D188" i="3" s="1"/>
  <c r="D125" i="3"/>
  <c r="D119" i="3" l="1"/>
  <c r="AG17" i="2"/>
  <c r="AF20" i="1"/>
  <c r="AF18" i="2"/>
  <c r="AF6" i="2" s="1"/>
  <c r="D177" i="3"/>
  <c r="E185" i="3"/>
  <c r="E188" i="3" s="1"/>
  <c r="D206" i="3"/>
  <c r="E194" i="3"/>
  <c r="E197" i="3" s="1"/>
  <c r="E13" i="1"/>
  <c r="E49" i="1" s="1"/>
  <c r="E52" i="1" s="1"/>
  <c r="E118" i="3"/>
  <c r="E125" i="3"/>
  <c r="F118" i="3"/>
  <c r="G115" i="3"/>
  <c r="F174" i="3"/>
  <c r="D194" i="3"/>
  <c r="D197" i="3" s="1"/>
  <c r="E174" i="3"/>
  <c r="F185" i="3" s="1"/>
  <c r="F188" i="3" s="1"/>
  <c r="E26" i="1"/>
  <c r="E6" i="20" s="1"/>
  <c r="E7" i="20" l="1"/>
  <c r="D212" i="3"/>
  <c r="D215" i="3"/>
  <c r="E36" i="1"/>
  <c r="E37" i="1"/>
  <c r="D200" i="3"/>
  <c r="F10" i="18"/>
  <c r="F12" i="18" s="1"/>
  <c r="AG20" i="1"/>
  <c r="AG18" i="2"/>
  <c r="AG6" i="2" s="1"/>
  <c r="AH17" i="2"/>
  <c r="E199" i="3"/>
  <c r="D211" i="3"/>
  <c r="E137" i="1"/>
  <c r="D216" i="3"/>
  <c r="E143" i="1"/>
  <c r="D213" i="3"/>
  <c r="D178" i="3"/>
  <c r="D179" i="3"/>
  <c r="D214" i="3"/>
  <c r="E16" i="1"/>
  <c r="G23" i="1"/>
  <c r="G194" i="3"/>
  <c r="G197" i="3" s="1"/>
  <c r="F177" i="3"/>
  <c r="F206" i="3"/>
  <c r="G13" i="1"/>
  <c r="G125" i="3"/>
  <c r="G118" i="3"/>
  <c r="G174" i="3"/>
  <c r="H115" i="3"/>
  <c r="E38" i="1"/>
  <c r="E34" i="1"/>
  <c r="E35" i="1"/>
  <c r="E27" i="1"/>
  <c r="E33" i="1"/>
  <c r="F128" i="3"/>
  <c r="F119" i="3"/>
  <c r="E119" i="3"/>
  <c r="E128" i="3"/>
  <c r="F23" i="1"/>
  <c r="F13" i="1"/>
  <c r="E177" i="3"/>
  <c r="E215" i="3" s="1"/>
  <c r="E206" i="3"/>
  <c r="F194" i="3"/>
  <c r="F197" i="3" s="1"/>
  <c r="G185" i="3"/>
  <c r="G188" i="3" s="1"/>
  <c r="D199" i="3"/>
  <c r="F14" i="18" l="1"/>
  <c r="F15" i="18" s="1"/>
  <c r="E56" i="1" s="1"/>
  <c r="F13" i="18"/>
  <c r="F214" i="3"/>
  <c r="F215" i="3"/>
  <c r="AH18" i="2"/>
  <c r="AH6" i="2" s="1"/>
  <c r="AH20" i="1"/>
  <c r="D217" i="3"/>
  <c r="G199" i="3"/>
  <c r="E29" i="1"/>
  <c r="E7" i="1" s="1"/>
  <c r="F200" i="3"/>
  <c r="E216" i="3"/>
  <c r="F143" i="1"/>
  <c r="F137" i="1"/>
  <c r="G10" i="18"/>
  <c r="G12" i="18" s="1"/>
  <c r="E211" i="3"/>
  <c r="E213" i="3"/>
  <c r="E212" i="3"/>
  <c r="E179" i="3"/>
  <c r="E178" i="3"/>
  <c r="E200" i="3"/>
  <c r="E39" i="1"/>
  <c r="H125" i="3"/>
  <c r="H174" i="3"/>
  <c r="I185" i="3" s="1"/>
  <c r="I188" i="3" s="1"/>
  <c r="I115" i="3"/>
  <c r="H118" i="3"/>
  <c r="E214" i="3"/>
  <c r="G49" i="1"/>
  <c r="G52" i="1" s="1"/>
  <c r="G16" i="1"/>
  <c r="H23" i="1"/>
  <c r="G177" i="3"/>
  <c r="H194" i="3"/>
  <c r="H197" i="3" s="1"/>
  <c r="H13" i="1"/>
  <c r="G206" i="3"/>
  <c r="G119" i="3"/>
  <c r="G128" i="3"/>
  <c r="H10" i="18"/>
  <c r="H12" i="18" s="1"/>
  <c r="F213" i="3"/>
  <c r="G137" i="1"/>
  <c r="F211" i="3"/>
  <c r="F212" i="3"/>
  <c r="G143" i="1"/>
  <c r="F178" i="3"/>
  <c r="F179" i="3"/>
  <c r="F216" i="3"/>
  <c r="F49" i="1"/>
  <c r="F52" i="1" s="1"/>
  <c r="F16" i="1"/>
  <c r="F26" i="1"/>
  <c r="F6" i="20" s="1"/>
  <c r="H185" i="3"/>
  <c r="H188" i="3" s="1"/>
  <c r="G26" i="1"/>
  <c r="F199" i="3"/>
  <c r="F7" i="20" l="1"/>
  <c r="G14" i="18"/>
  <c r="G15" i="18" s="1"/>
  <c r="F56" i="1" s="1"/>
  <c r="H14" i="18"/>
  <c r="H15" i="18" s="1"/>
  <c r="G56" i="1" s="1"/>
  <c r="G37" i="1"/>
  <c r="G6" i="20"/>
  <c r="G7" i="20" s="1"/>
  <c r="F36" i="1"/>
  <c r="F37" i="1"/>
  <c r="G200" i="3"/>
  <c r="G215" i="3"/>
  <c r="F217" i="3"/>
  <c r="H16" i="1"/>
  <c r="H49" i="1"/>
  <c r="H52" i="1" s="1"/>
  <c r="I174" i="3"/>
  <c r="J115" i="3"/>
  <c r="I118" i="3"/>
  <c r="I125" i="3"/>
  <c r="G33" i="1"/>
  <c r="G35" i="1"/>
  <c r="G34" i="1"/>
  <c r="G27" i="1"/>
  <c r="G38" i="1"/>
  <c r="E217" i="3"/>
  <c r="G36" i="1"/>
  <c r="H26" i="1"/>
  <c r="G13" i="18"/>
  <c r="G53" i="1"/>
  <c r="F29" i="1"/>
  <c r="F17" i="1"/>
  <c r="F33" i="1"/>
  <c r="F35" i="1"/>
  <c r="F27" i="1"/>
  <c r="F38" i="1"/>
  <c r="F34" i="1"/>
  <c r="F53" i="1"/>
  <c r="G179" i="3"/>
  <c r="H137" i="1"/>
  <c r="G211" i="3"/>
  <c r="G212" i="3"/>
  <c r="G178" i="3"/>
  <c r="I10" i="18"/>
  <c r="I12" i="18" s="1"/>
  <c r="G216" i="3"/>
  <c r="H143" i="1"/>
  <c r="G213" i="3"/>
  <c r="I23" i="1"/>
  <c r="I194" i="3"/>
  <c r="I197" i="3" s="1"/>
  <c r="H177" i="3"/>
  <c r="I13" i="1"/>
  <c r="H206" i="3"/>
  <c r="H13" i="18"/>
  <c r="H199" i="3"/>
  <c r="G29" i="1"/>
  <c r="G17" i="1"/>
  <c r="E109" i="1"/>
  <c r="E156" i="1"/>
  <c r="E138" i="1"/>
  <c r="G214" i="3"/>
  <c r="H128" i="3"/>
  <c r="H119" i="3"/>
  <c r="I14" i="18" l="1"/>
  <c r="I15" i="18" s="1"/>
  <c r="H56" i="1" s="1"/>
  <c r="E139" i="1"/>
  <c r="E150" i="1" s="1"/>
  <c r="E32" i="20" s="1"/>
  <c r="H37" i="1"/>
  <c r="H6" i="20"/>
  <c r="H200" i="3"/>
  <c r="H215" i="3"/>
  <c r="H214" i="3"/>
  <c r="I128" i="3"/>
  <c r="I119" i="3"/>
  <c r="G217" i="3"/>
  <c r="J13" i="1"/>
  <c r="I206" i="3"/>
  <c r="I177" i="3"/>
  <c r="J23" i="1"/>
  <c r="J194" i="3"/>
  <c r="J197" i="3" s="1"/>
  <c r="H53" i="1"/>
  <c r="F39" i="1"/>
  <c r="H33" i="1"/>
  <c r="H38" i="1"/>
  <c r="H34" i="1"/>
  <c r="H35" i="1"/>
  <c r="H27" i="1"/>
  <c r="G39" i="1"/>
  <c r="I26" i="1"/>
  <c r="I6" i="20" s="1"/>
  <c r="H17" i="1"/>
  <c r="H29" i="1"/>
  <c r="H36" i="1"/>
  <c r="J185" i="3"/>
  <c r="J188" i="3" s="1"/>
  <c r="H178" i="3"/>
  <c r="H211" i="3"/>
  <c r="H213" i="3"/>
  <c r="H216" i="3"/>
  <c r="J10" i="18"/>
  <c r="J12" i="18" s="1"/>
  <c r="J14" i="18" s="1"/>
  <c r="J15" i="18" s="1"/>
  <c r="I56" i="1" s="1"/>
  <c r="H179" i="3"/>
  <c r="I137" i="1"/>
  <c r="H212" i="3"/>
  <c r="I143" i="1"/>
  <c r="J118" i="3"/>
  <c r="J125" i="3"/>
  <c r="J174" i="3"/>
  <c r="K185" i="3" s="1"/>
  <c r="K188" i="3" s="1"/>
  <c r="K115" i="3"/>
  <c r="G30" i="1"/>
  <c r="G7" i="1"/>
  <c r="I49" i="1"/>
  <c r="I52" i="1" s="1"/>
  <c r="I16" i="1"/>
  <c r="I13" i="18"/>
  <c r="F30" i="1"/>
  <c r="F7" i="1"/>
  <c r="I199" i="3"/>
  <c r="I7" i="20" l="1"/>
  <c r="H7" i="20"/>
  <c r="I36" i="1"/>
  <c r="I37" i="1"/>
  <c r="I214" i="3"/>
  <c r="I215" i="3"/>
  <c r="F156" i="1"/>
  <c r="F109" i="1"/>
  <c r="F138" i="1"/>
  <c r="K174" i="3"/>
  <c r="K118" i="3"/>
  <c r="L115" i="3"/>
  <c r="K125" i="3"/>
  <c r="J16" i="1"/>
  <c r="J49" i="1"/>
  <c r="J52" i="1" s="1"/>
  <c r="H217" i="3"/>
  <c r="H39" i="1"/>
  <c r="I29" i="1"/>
  <c r="I17" i="1"/>
  <c r="J26" i="1"/>
  <c r="J6" i="20" s="1"/>
  <c r="J199" i="3"/>
  <c r="I179" i="3"/>
  <c r="I178" i="3"/>
  <c r="I216" i="3"/>
  <c r="I212" i="3"/>
  <c r="K10" i="18"/>
  <c r="K12" i="18" s="1"/>
  <c r="K14" i="18" s="1"/>
  <c r="K15" i="18" s="1"/>
  <c r="J56" i="1" s="1"/>
  <c r="I213" i="3"/>
  <c r="I211" i="3"/>
  <c r="J137" i="1"/>
  <c r="J143" i="1"/>
  <c r="J13" i="18"/>
  <c r="K23" i="1"/>
  <c r="J206" i="3"/>
  <c r="K194" i="3"/>
  <c r="K197" i="3" s="1"/>
  <c r="K199" i="3" s="1"/>
  <c r="J177" i="3"/>
  <c r="K13" i="1"/>
  <c r="J128" i="3"/>
  <c r="J119" i="3"/>
  <c r="H7" i="1"/>
  <c r="H30" i="1"/>
  <c r="I53" i="1"/>
  <c r="G109" i="1"/>
  <c r="G156" i="1"/>
  <c r="G138" i="1"/>
  <c r="G139" i="1" s="1"/>
  <c r="G150" i="1" s="1"/>
  <c r="G32" i="20" s="1"/>
  <c r="I34" i="1"/>
  <c r="I27" i="1"/>
  <c r="I35" i="1"/>
  <c r="I33" i="1"/>
  <c r="I38" i="1"/>
  <c r="I200" i="3"/>
  <c r="J7" i="20" l="1"/>
  <c r="F139" i="1"/>
  <c r="F150" i="1" s="1"/>
  <c r="F32" i="20" s="1"/>
  <c r="J214" i="3"/>
  <c r="J215" i="3"/>
  <c r="J36" i="1"/>
  <c r="J37" i="1"/>
  <c r="J200" i="3"/>
  <c r="K128" i="3"/>
  <c r="K119" i="3"/>
  <c r="G118" i="1"/>
  <c r="L194" i="3"/>
  <c r="L197" i="3" s="1"/>
  <c r="K206" i="3"/>
  <c r="L13" i="1"/>
  <c r="K177" i="3"/>
  <c r="L23" i="1"/>
  <c r="I39" i="1"/>
  <c r="I217" i="3"/>
  <c r="F118" i="1"/>
  <c r="J34" i="1"/>
  <c r="J27" i="1"/>
  <c r="J38" i="1"/>
  <c r="J33" i="1"/>
  <c r="J35" i="1"/>
  <c r="J17" i="1"/>
  <c r="J29" i="1"/>
  <c r="H156" i="1"/>
  <c r="H138" i="1"/>
  <c r="H139" i="1" s="1"/>
  <c r="H150" i="1" s="1"/>
  <c r="H32" i="20" s="1"/>
  <c r="H109" i="1"/>
  <c r="K13" i="18"/>
  <c r="L185" i="3"/>
  <c r="L188" i="3" s="1"/>
  <c r="K49" i="1"/>
  <c r="K52" i="1" s="1"/>
  <c r="K16" i="1"/>
  <c r="J212" i="3"/>
  <c r="K137" i="1"/>
  <c r="J211" i="3"/>
  <c r="J213" i="3"/>
  <c r="J178" i="3"/>
  <c r="L10" i="18"/>
  <c r="L12" i="18" s="1"/>
  <c r="J179" i="3"/>
  <c r="K143" i="1"/>
  <c r="J216" i="3"/>
  <c r="J53" i="1"/>
  <c r="K26" i="1"/>
  <c r="I7" i="1"/>
  <c r="I30" i="1"/>
  <c r="M115" i="3"/>
  <c r="L174" i="3"/>
  <c r="M185" i="3" s="1"/>
  <c r="M188" i="3" s="1"/>
  <c r="L125" i="3"/>
  <c r="L118" i="3"/>
  <c r="L14" i="18" l="1"/>
  <c r="L15" i="18" s="1"/>
  <c r="K56" i="1" s="1"/>
  <c r="K37" i="1"/>
  <c r="K6" i="20"/>
  <c r="K214" i="3"/>
  <c r="K215" i="3"/>
  <c r="L199" i="3"/>
  <c r="J39" i="1"/>
  <c r="M23" i="1"/>
  <c r="L206" i="3"/>
  <c r="M13" i="1"/>
  <c r="L177" i="3"/>
  <c r="M194" i="3"/>
  <c r="M197" i="3" s="1"/>
  <c r="L119" i="3"/>
  <c r="L128" i="3"/>
  <c r="K35" i="1"/>
  <c r="K27" i="1"/>
  <c r="K38" i="1"/>
  <c r="K33" i="1"/>
  <c r="K34" i="1"/>
  <c r="H118" i="1"/>
  <c r="K216" i="3"/>
  <c r="K211" i="3"/>
  <c r="K212" i="3"/>
  <c r="M10" i="18"/>
  <c r="M12" i="18" s="1"/>
  <c r="K213" i="3"/>
  <c r="K179" i="3"/>
  <c r="L137" i="1"/>
  <c r="L143" i="1"/>
  <c r="K178" i="3"/>
  <c r="J217" i="3"/>
  <c r="L26" i="1"/>
  <c r="L6" i="20" s="1"/>
  <c r="K29" i="1"/>
  <c r="K17" i="1"/>
  <c r="I138" i="1"/>
  <c r="I139" i="1" s="1"/>
  <c r="I150" i="1" s="1"/>
  <c r="I32" i="20" s="1"/>
  <c r="I156" i="1"/>
  <c r="I109" i="1"/>
  <c r="K53" i="1"/>
  <c r="K200" i="3"/>
  <c r="L16" i="1"/>
  <c r="L49" i="1"/>
  <c r="L52" i="1" s="1"/>
  <c r="M125" i="3"/>
  <c r="N115" i="3"/>
  <c r="M118" i="3"/>
  <c r="M174" i="3"/>
  <c r="K36" i="1"/>
  <c r="L13" i="18"/>
  <c r="J30" i="1"/>
  <c r="J7" i="1"/>
  <c r="K7" i="20" l="1"/>
  <c r="L7" i="20"/>
  <c r="M14" i="18"/>
  <c r="M15" i="18" s="1"/>
  <c r="L56" i="1" s="1"/>
  <c r="L200" i="3"/>
  <c r="L215" i="3"/>
  <c r="L36" i="1"/>
  <c r="L37" i="1"/>
  <c r="L214" i="3"/>
  <c r="K30" i="1"/>
  <c r="K7" i="1"/>
  <c r="L35" i="1"/>
  <c r="L27" i="1"/>
  <c r="L33" i="1"/>
  <c r="L38" i="1"/>
  <c r="L34" i="1"/>
  <c r="L29" i="1"/>
  <c r="L17" i="1"/>
  <c r="N23" i="1"/>
  <c r="N13" i="1"/>
  <c r="N194" i="3"/>
  <c r="N197" i="3" s="1"/>
  <c r="M206" i="3"/>
  <c r="M177" i="3"/>
  <c r="M128" i="3"/>
  <c r="M119" i="3"/>
  <c r="L178" i="3"/>
  <c r="L211" i="3"/>
  <c r="L213" i="3"/>
  <c r="M137" i="1"/>
  <c r="L179" i="3"/>
  <c r="L216" i="3"/>
  <c r="L212" i="3"/>
  <c r="N10" i="18"/>
  <c r="N12" i="18" s="1"/>
  <c r="M143" i="1"/>
  <c r="J109" i="1"/>
  <c r="J138" i="1"/>
  <c r="J139" i="1" s="1"/>
  <c r="J150" i="1" s="1"/>
  <c r="J32" i="20" s="1"/>
  <c r="J156" i="1"/>
  <c r="N185" i="3"/>
  <c r="N188" i="3" s="1"/>
  <c r="I118" i="1"/>
  <c r="M26" i="1"/>
  <c r="M13" i="18"/>
  <c r="N118" i="3"/>
  <c r="O115" i="3"/>
  <c r="N174" i="3"/>
  <c r="O185" i="3" s="1"/>
  <c r="O188" i="3" s="1"/>
  <c r="N125" i="3"/>
  <c r="K217" i="3"/>
  <c r="K39" i="1"/>
  <c r="M49" i="1"/>
  <c r="M52" i="1" s="1"/>
  <c r="M16" i="1"/>
  <c r="L53" i="1"/>
  <c r="M199" i="3"/>
  <c r="N14" i="18" l="1"/>
  <c r="N15" i="18" s="1"/>
  <c r="M56" i="1" s="1"/>
  <c r="M37" i="1"/>
  <c r="M6" i="20"/>
  <c r="M214" i="3"/>
  <c r="M215" i="3"/>
  <c r="N199" i="3"/>
  <c r="M29" i="1"/>
  <c r="M17" i="1"/>
  <c r="M179" i="3"/>
  <c r="O10" i="18"/>
  <c r="O12" i="18" s="1"/>
  <c r="M213" i="3"/>
  <c r="N137" i="1"/>
  <c r="M212" i="3"/>
  <c r="M211" i="3"/>
  <c r="M216" i="3"/>
  <c r="N143" i="1"/>
  <c r="M178" i="3"/>
  <c r="L7" i="1"/>
  <c r="L30" i="1"/>
  <c r="J118" i="1"/>
  <c r="M35" i="1"/>
  <c r="M33" i="1"/>
  <c r="M38" i="1"/>
  <c r="M34" i="1"/>
  <c r="M27" i="1"/>
  <c r="N26" i="1"/>
  <c r="N6" i="20" s="1"/>
  <c r="N128" i="3"/>
  <c r="N119" i="3"/>
  <c r="M53" i="1"/>
  <c r="L39" i="1"/>
  <c r="M36" i="1"/>
  <c r="N13" i="18"/>
  <c r="M200" i="3"/>
  <c r="K138" i="1"/>
  <c r="K139" i="1" s="1"/>
  <c r="K150" i="1" s="1"/>
  <c r="K32" i="20" s="1"/>
  <c r="K109" i="1"/>
  <c r="K156" i="1"/>
  <c r="P115" i="3"/>
  <c r="O118" i="3"/>
  <c r="O125" i="3"/>
  <c r="O174" i="3"/>
  <c r="P185" i="3" s="1"/>
  <c r="P188" i="3" s="1"/>
  <c r="N49" i="1"/>
  <c r="N52" i="1" s="1"/>
  <c r="N16" i="1"/>
  <c r="L217" i="3"/>
  <c r="O13" i="1"/>
  <c r="N206" i="3"/>
  <c r="O194" i="3"/>
  <c r="O197" i="3" s="1"/>
  <c r="O23" i="1"/>
  <c r="N177" i="3"/>
  <c r="N215" i="3" s="1"/>
  <c r="M7" i="20" l="1"/>
  <c r="N7" i="20"/>
  <c r="O14" i="18"/>
  <c r="O15" i="18" s="1"/>
  <c r="N56" i="1" s="1"/>
  <c r="N36" i="1"/>
  <c r="N37" i="1"/>
  <c r="O49" i="1"/>
  <c r="O52" i="1" s="1"/>
  <c r="O16" i="1"/>
  <c r="P174" i="3"/>
  <c r="Q185" i="3" s="1"/>
  <c r="Q188" i="3" s="1"/>
  <c r="P125" i="3"/>
  <c r="Q115" i="3"/>
  <c r="P118" i="3"/>
  <c r="N33" i="1"/>
  <c r="N34" i="1"/>
  <c r="N27" i="1"/>
  <c r="N35" i="1"/>
  <c r="N38" i="1"/>
  <c r="L109" i="1"/>
  <c r="L138" i="1"/>
  <c r="L139" i="1" s="1"/>
  <c r="L150" i="1" s="1"/>
  <c r="L32" i="20" s="1"/>
  <c r="L156" i="1"/>
  <c r="N53" i="1"/>
  <c r="P23" i="1"/>
  <c r="P194" i="3"/>
  <c r="P197" i="3" s="1"/>
  <c r="O206" i="3"/>
  <c r="P13" i="1"/>
  <c r="O177" i="3"/>
  <c r="N29" i="1"/>
  <c r="N17" i="1"/>
  <c r="O137" i="1"/>
  <c r="O143" i="1"/>
  <c r="N213" i="3"/>
  <c r="P10" i="18"/>
  <c r="P12" i="18" s="1"/>
  <c r="N212" i="3"/>
  <c r="N216" i="3"/>
  <c r="N211" i="3"/>
  <c r="N179" i="3"/>
  <c r="N178" i="3"/>
  <c r="N200" i="3"/>
  <c r="O13" i="18"/>
  <c r="K118" i="1"/>
  <c r="O26" i="1"/>
  <c r="O6" i="20" s="1"/>
  <c r="O7" i="20" s="1"/>
  <c r="O199" i="3"/>
  <c r="M39" i="1"/>
  <c r="N214" i="3"/>
  <c r="M217" i="3"/>
  <c r="O128" i="3"/>
  <c r="O119" i="3"/>
  <c r="M30" i="1"/>
  <c r="M7" i="1"/>
  <c r="P14" i="18" l="1"/>
  <c r="P15" i="18" s="1"/>
  <c r="O56" i="1" s="1"/>
  <c r="O36" i="1"/>
  <c r="O37" i="1"/>
  <c r="O214" i="3"/>
  <c r="O215" i="3"/>
  <c r="O200" i="3"/>
  <c r="P49" i="1"/>
  <c r="P52" i="1" s="1"/>
  <c r="P16" i="1"/>
  <c r="P13" i="18"/>
  <c r="L118" i="1"/>
  <c r="N39" i="1"/>
  <c r="P119" i="3"/>
  <c r="P128" i="3"/>
  <c r="M156" i="1"/>
  <c r="M109" i="1"/>
  <c r="M138" i="1"/>
  <c r="M139" i="1" s="1"/>
  <c r="M150" i="1" s="1"/>
  <c r="M32" i="20" s="1"/>
  <c r="P199" i="3"/>
  <c r="Q118" i="3"/>
  <c r="R115" i="3"/>
  <c r="Q125" i="3"/>
  <c r="Q174" i="3"/>
  <c r="P26" i="1"/>
  <c r="P6" i="20" s="1"/>
  <c r="P7" i="20" s="1"/>
  <c r="O35" i="1"/>
  <c r="O38" i="1"/>
  <c r="O34" i="1"/>
  <c r="O33" i="1"/>
  <c r="O27" i="1"/>
  <c r="Q23" i="1"/>
  <c r="P177" i="3"/>
  <c r="P206" i="3"/>
  <c r="Q13" i="1"/>
  <c r="Q194" i="3"/>
  <c r="Q197" i="3" s="1"/>
  <c r="N217" i="3"/>
  <c r="N30" i="1"/>
  <c r="N7" i="1"/>
  <c r="O17" i="1"/>
  <c r="O29" i="1"/>
  <c r="Q10" i="18"/>
  <c r="Q12" i="18" s="1"/>
  <c r="O216" i="3"/>
  <c r="O178" i="3"/>
  <c r="O213" i="3"/>
  <c r="P143" i="1"/>
  <c r="O212" i="3"/>
  <c r="O211" i="3"/>
  <c r="O179" i="3"/>
  <c r="P137" i="1"/>
  <c r="O53" i="1"/>
  <c r="Q14" i="18" l="1"/>
  <c r="Q15" i="18" s="1"/>
  <c r="P56" i="1" s="1"/>
  <c r="P36" i="1"/>
  <c r="P37" i="1"/>
  <c r="P200" i="3"/>
  <c r="P215" i="3"/>
  <c r="O217" i="3"/>
  <c r="O30" i="1"/>
  <c r="O7" i="1"/>
  <c r="N138" i="1"/>
  <c r="N139" i="1" s="1"/>
  <c r="N150" i="1" s="1"/>
  <c r="N32" i="20" s="1"/>
  <c r="N156" i="1"/>
  <c r="N109" i="1"/>
  <c r="M118" i="1"/>
  <c r="P179" i="3"/>
  <c r="R10" i="18"/>
  <c r="R12" i="18" s="1"/>
  <c r="R14" i="18" s="1"/>
  <c r="R15" i="18" s="1"/>
  <c r="Q56" i="1" s="1"/>
  <c r="P213" i="3"/>
  <c r="Q143" i="1"/>
  <c r="P211" i="3"/>
  <c r="P216" i="3"/>
  <c r="P178" i="3"/>
  <c r="P212" i="3"/>
  <c r="Q137" i="1"/>
  <c r="Q26" i="1"/>
  <c r="Q6" i="20" s="1"/>
  <c r="Q7" i="20" s="1"/>
  <c r="Q13" i="18"/>
  <c r="P34" i="1"/>
  <c r="P35" i="1"/>
  <c r="P38" i="1"/>
  <c r="P27" i="1"/>
  <c r="P33" i="1"/>
  <c r="R23" i="1"/>
  <c r="R194" i="3"/>
  <c r="R197" i="3" s="1"/>
  <c r="R13" i="1"/>
  <c r="Q177" i="3"/>
  <c r="Q215" i="3" s="1"/>
  <c r="Q206" i="3"/>
  <c r="O39" i="1"/>
  <c r="R185" i="3"/>
  <c r="R188" i="3" s="1"/>
  <c r="Q199" i="3"/>
  <c r="Q16" i="1"/>
  <c r="Q49" i="1"/>
  <c r="Q52" i="1" s="1"/>
  <c r="R174" i="3"/>
  <c r="S185" i="3" s="1"/>
  <c r="S188" i="3" s="1"/>
  <c r="R125" i="3"/>
  <c r="R118" i="3"/>
  <c r="S115" i="3"/>
  <c r="P17" i="1"/>
  <c r="P29" i="1"/>
  <c r="P214" i="3"/>
  <c r="Q119" i="3"/>
  <c r="Q128" i="3"/>
  <c r="P53" i="1"/>
  <c r="Q36" i="1" l="1"/>
  <c r="Q37" i="1"/>
  <c r="Q212" i="3"/>
  <c r="S10" i="18"/>
  <c r="S12" i="18" s="1"/>
  <c r="S14" i="18" s="1"/>
  <c r="S15" i="18" s="1"/>
  <c r="R56" i="1" s="1"/>
  <c r="R137" i="1"/>
  <c r="Q211" i="3"/>
  <c r="Q216" i="3"/>
  <c r="Q178" i="3"/>
  <c r="Q213" i="3"/>
  <c r="Q179" i="3"/>
  <c r="R143" i="1"/>
  <c r="R49" i="1"/>
  <c r="R52" i="1" s="1"/>
  <c r="R16" i="1"/>
  <c r="Q214" i="3"/>
  <c r="R26" i="1"/>
  <c r="R6" i="20" s="1"/>
  <c r="R7" i="20" s="1"/>
  <c r="R119" i="3"/>
  <c r="R128" i="3"/>
  <c r="Q33" i="1"/>
  <c r="Q27" i="1"/>
  <c r="Q35" i="1"/>
  <c r="Q38" i="1"/>
  <c r="Q34" i="1"/>
  <c r="O138" i="1"/>
  <c r="O139" i="1" s="1"/>
  <c r="O150" i="1" s="1"/>
  <c r="O32" i="20" s="1"/>
  <c r="O109" i="1"/>
  <c r="O156" i="1"/>
  <c r="Q53" i="1"/>
  <c r="P7" i="1"/>
  <c r="P30" i="1"/>
  <c r="N118" i="1"/>
  <c r="R199" i="3"/>
  <c r="P39" i="1"/>
  <c r="R13" i="18"/>
  <c r="Q200" i="3"/>
  <c r="Q29" i="1"/>
  <c r="Q17" i="1"/>
  <c r="P217" i="3"/>
  <c r="T115" i="3"/>
  <c r="S174" i="3"/>
  <c r="S118" i="3"/>
  <c r="S125" i="3"/>
  <c r="S23" i="1"/>
  <c r="R206" i="3"/>
  <c r="S194" i="3"/>
  <c r="S197" i="3" s="1"/>
  <c r="S199" i="3" s="1"/>
  <c r="S13" i="1"/>
  <c r="R177" i="3"/>
  <c r="R215" i="3" s="1"/>
  <c r="R36" i="1" l="1"/>
  <c r="R37" i="1"/>
  <c r="R211" i="3"/>
  <c r="S143" i="1"/>
  <c r="R179" i="3"/>
  <c r="R212" i="3"/>
  <c r="S137" i="1"/>
  <c r="R213" i="3"/>
  <c r="R216" i="3"/>
  <c r="T10" i="18"/>
  <c r="T12" i="18" s="1"/>
  <c r="R178" i="3"/>
  <c r="S49" i="1"/>
  <c r="S52" i="1" s="1"/>
  <c r="S16" i="1"/>
  <c r="T23" i="1"/>
  <c r="S177" i="3"/>
  <c r="S215" i="3" s="1"/>
  <c r="T194" i="3"/>
  <c r="T197" i="3" s="1"/>
  <c r="T13" i="1"/>
  <c r="S206" i="3"/>
  <c r="R200" i="3"/>
  <c r="T185" i="3"/>
  <c r="T188" i="3" s="1"/>
  <c r="R214" i="3"/>
  <c r="Q39" i="1"/>
  <c r="R29" i="1"/>
  <c r="R17" i="1"/>
  <c r="T118" i="3"/>
  <c r="T125" i="3"/>
  <c r="T174" i="3"/>
  <c r="U185" i="3" s="1"/>
  <c r="U188" i="3" s="1"/>
  <c r="U115" i="3"/>
  <c r="R53" i="1"/>
  <c r="S13" i="18"/>
  <c r="S119" i="3"/>
  <c r="S128" i="3"/>
  <c r="R38" i="1"/>
  <c r="R33" i="1"/>
  <c r="R27" i="1"/>
  <c r="R34" i="1"/>
  <c r="R35" i="1"/>
  <c r="P109" i="1"/>
  <c r="P138" i="1"/>
  <c r="P139" i="1" s="1"/>
  <c r="P150" i="1" s="1"/>
  <c r="P32" i="20" s="1"/>
  <c r="P156" i="1"/>
  <c r="Q217" i="3"/>
  <c r="S26" i="1"/>
  <c r="S6" i="20" s="1"/>
  <c r="S7" i="20" s="1"/>
  <c r="Q30" i="1"/>
  <c r="Q7" i="1"/>
  <c r="O118" i="1"/>
  <c r="T14" i="18" l="1"/>
  <c r="T15" i="18" s="1"/>
  <c r="S56" i="1" s="1"/>
  <c r="S36" i="1"/>
  <c r="S37" i="1"/>
  <c r="T199" i="3"/>
  <c r="R39" i="1"/>
  <c r="S178" i="3"/>
  <c r="T137" i="1"/>
  <c r="S211" i="3"/>
  <c r="S216" i="3"/>
  <c r="T143" i="1"/>
  <c r="S212" i="3"/>
  <c r="S213" i="3"/>
  <c r="U10" i="18"/>
  <c r="U12" i="18" s="1"/>
  <c r="S179" i="3"/>
  <c r="T26" i="1"/>
  <c r="S53" i="1"/>
  <c r="R30" i="1"/>
  <c r="R7" i="1"/>
  <c r="S200" i="3"/>
  <c r="V115" i="3"/>
  <c r="U174" i="3"/>
  <c r="U118" i="3"/>
  <c r="U125" i="3"/>
  <c r="S29" i="1"/>
  <c r="S17" i="1"/>
  <c r="Q109" i="1"/>
  <c r="Q156" i="1"/>
  <c r="Q138" i="1"/>
  <c r="Q139" i="1" s="1"/>
  <c r="Q150" i="1" s="1"/>
  <c r="Q32" i="20" s="1"/>
  <c r="P118" i="1"/>
  <c r="T128" i="3"/>
  <c r="T119" i="3"/>
  <c r="R217" i="3"/>
  <c r="S214" i="3"/>
  <c r="U23" i="1"/>
  <c r="U194" i="3"/>
  <c r="U197" i="3" s="1"/>
  <c r="T177" i="3"/>
  <c r="U13" i="1"/>
  <c r="T206" i="3"/>
  <c r="S38" i="1"/>
  <c r="S33" i="1"/>
  <c r="S27" i="1"/>
  <c r="S34" i="1"/>
  <c r="S35" i="1"/>
  <c r="T49" i="1"/>
  <c r="T52" i="1" s="1"/>
  <c r="T16" i="1"/>
  <c r="T13" i="18"/>
  <c r="U14" i="18" l="1"/>
  <c r="U15" i="18" s="1"/>
  <c r="T56" i="1" s="1"/>
  <c r="T37" i="1"/>
  <c r="T6" i="20"/>
  <c r="T7" i="20" s="1"/>
  <c r="T214" i="3"/>
  <c r="T215" i="3"/>
  <c r="V185" i="3"/>
  <c r="V188" i="3" s="1"/>
  <c r="U206" i="3"/>
  <c r="T53" i="1"/>
  <c r="T211" i="3"/>
  <c r="T212" i="3"/>
  <c r="V10" i="18"/>
  <c r="V12" i="18" s="1"/>
  <c r="T213" i="3"/>
  <c r="T178" i="3"/>
  <c r="T179" i="3"/>
  <c r="T216" i="3"/>
  <c r="U137" i="1"/>
  <c r="U143" i="1"/>
  <c r="U26" i="1"/>
  <c r="U6" i="20" s="1"/>
  <c r="S39" i="1"/>
  <c r="V174" i="3"/>
  <c r="V125" i="3"/>
  <c r="V118" i="3"/>
  <c r="W115" i="3"/>
  <c r="Q118" i="1"/>
  <c r="S217" i="3"/>
  <c r="R109" i="1"/>
  <c r="R156" i="1"/>
  <c r="R138" i="1"/>
  <c r="R139" i="1" s="1"/>
  <c r="R150" i="1" s="1"/>
  <c r="R32" i="20" s="1"/>
  <c r="U13" i="18"/>
  <c r="T200" i="3"/>
  <c r="U119" i="3"/>
  <c r="U128" i="3"/>
  <c r="V13" i="1"/>
  <c r="V23" i="1"/>
  <c r="U177" i="3"/>
  <c r="V194" i="3"/>
  <c r="V197" i="3" s="1"/>
  <c r="T33" i="1"/>
  <c r="T34" i="1"/>
  <c r="T35" i="1"/>
  <c r="T27" i="1"/>
  <c r="T38" i="1"/>
  <c r="T36" i="1"/>
  <c r="T29" i="1"/>
  <c r="T17" i="1"/>
  <c r="U49" i="1"/>
  <c r="U52" i="1" s="1"/>
  <c r="U16" i="1"/>
  <c r="S30" i="1"/>
  <c r="S7" i="1"/>
  <c r="U199" i="3"/>
  <c r="U7" i="20" l="1"/>
  <c r="V14" i="18"/>
  <c r="V15" i="18" s="1"/>
  <c r="U56" i="1" s="1"/>
  <c r="U36" i="1"/>
  <c r="U37" i="1"/>
  <c r="U214" i="3"/>
  <c r="U215" i="3"/>
  <c r="W185" i="3"/>
  <c r="W188" i="3" s="1"/>
  <c r="V206" i="3"/>
  <c r="U200" i="3"/>
  <c r="V13" i="18"/>
  <c r="U53" i="1"/>
  <c r="T39" i="1"/>
  <c r="U27" i="1"/>
  <c r="U33" i="1"/>
  <c r="U34" i="1"/>
  <c r="U38" i="1"/>
  <c r="U35" i="1"/>
  <c r="T7" i="1"/>
  <c r="T30" i="1"/>
  <c r="W118" i="3"/>
  <c r="W125" i="3"/>
  <c r="W174" i="3"/>
  <c r="W206" i="3" s="1"/>
  <c r="X115" i="3"/>
  <c r="V119" i="3"/>
  <c r="V128" i="3"/>
  <c r="V26" i="1"/>
  <c r="S109" i="1"/>
  <c r="S138" i="1"/>
  <c r="S139" i="1" s="1"/>
  <c r="S150" i="1" s="1"/>
  <c r="S32" i="20" s="1"/>
  <c r="S156" i="1"/>
  <c r="V137" i="1"/>
  <c r="U211" i="3"/>
  <c r="U179" i="3"/>
  <c r="U178" i="3"/>
  <c r="W10" i="18"/>
  <c r="W12" i="18" s="1"/>
  <c r="U213" i="3"/>
  <c r="U216" i="3"/>
  <c r="U212" i="3"/>
  <c r="V143" i="1"/>
  <c r="T217" i="3"/>
  <c r="V49" i="1"/>
  <c r="V52" i="1" s="1"/>
  <c r="V16" i="1"/>
  <c r="R118" i="1"/>
  <c r="W194" i="3"/>
  <c r="W197" i="3" s="1"/>
  <c r="V177" i="3"/>
  <c r="W13" i="1"/>
  <c r="W23" i="1"/>
  <c r="U17" i="1"/>
  <c r="U29" i="1"/>
  <c r="V199" i="3"/>
  <c r="W14" i="18" l="1"/>
  <c r="W15" i="18" s="1"/>
  <c r="V56" i="1" s="1"/>
  <c r="V37" i="1"/>
  <c r="V6" i="20"/>
  <c r="V7" i="20" s="1"/>
  <c r="V200" i="3"/>
  <c r="V215" i="3"/>
  <c r="W199" i="3"/>
  <c r="V214" i="3"/>
  <c r="U39" i="1"/>
  <c r="U217" i="3"/>
  <c r="W13" i="18"/>
  <c r="V34" i="1"/>
  <c r="V33" i="1"/>
  <c r="V38" i="1"/>
  <c r="V27" i="1"/>
  <c r="V35" i="1"/>
  <c r="X23" i="1"/>
  <c r="X13" i="1"/>
  <c r="X194" i="3"/>
  <c r="X197" i="3" s="1"/>
  <c r="W177" i="3"/>
  <c r="W26" i="1"/>
  <c r="W6" i="20" s="1"/>
  <c r="W7" i="20" s="1"/>
  <c r="W128" i="3"/>
  <c r="W119" i="3"/>
  <c r="V36" i="1"/>
  <c r="S118" i="1"/>
  <c r="V53" i="1"/>
  <c r="W16" i="1"/>
  <c r="W49" i="1"/>
  <c r="W52" i="1" s="1"/>
  <c r="T109" i="1"/>
  <c r="T156" i="1"/>
  <c r="T138" i="1"/>
  <c r="T139" i="1" s="1"/>
  <c r="T150" i="1" s="1"/>
  <c r="T32" i="20" s="1"/>
  <c r="V179" i="3"/>
  <c r="V212" i="3"/>
  <c r="X10" i="18"/>
  <c r="X12" i="18" s="1"/>
  <c r="V178" i="3"/>
  <c r="V216" i="3"/>
  <c r="V211" i="3"/>
  <c r="W143" i="1"/>
  <c r="W137" i="1"/>
  <c r="V213" i="3"/>
  <c r="U30" i="1"/>
  <c r="U7" i="1"/>
  <c r="Y115" i="3"/>
  <c r="X125" i="3"/>
  <c r="X174" i="3"/>
  <c r="X118" i="3"/>
  <c r="V29" i="1"/>
  <c r="V17" i="1"/>
  <c r="X185" i="3"/>
  <c r="X188" i="3" s="1"/>
  <c r="X14" i="18" l="1"/>
  <c r="X15" i="18" s="1"/>
  <c r="W56" i="1" s="1"/>
  <c r="W36" i="1"/>
  <c r="W37" i="1"/>
  <c r="W200" i="3"/>
  <c r="W215" i="3"/>
  <c r="Y185" i="3"/>
  <c r="Y188" i="3" s="1"/>
  <c r="X206" i="3"/>
  <c r="W214" i="3"/>
  <c r="X199" i="3"/>
  <c r="U156" i="1"/>
  <c r="U109" i="1"/>
  <c r="U138" i="1"/>
  <c r="U139" i="1" s="1"/>
  <c r="U150" i="1" s="1"/>
  <c r="U32" i="20" s="1"/>
  <c r="Z115" i="3"/>
  <c r="Y174" i="3"/>
  <c r="Y125" i="3"/>
  <c r="Y118" i="3"/>
  <c r="W53" i="1"/>
  <c r="X26" i="1"/>
  <c r="W216" i="3"/>
  <c r="W212" i="3"/>
  <c r="W213" i="3"/>
  <c r="Y10" i="18"/>
  <c r="Y12" i="18" s="1"/>
  <c r="W179" i="3"/>
  <c r="W211" i="3"/>
  <c r="W178" i="3"/>
  <c r="X143" i="1"/>
  <c r="X137" i="1"/>
  <c r="X13" i="18"/>
  <c r="V7" i="1"/>
  <c r="V30" i="1"/>
  <c r="W33" i="1"/>
  <c r="W34" i="1"/>
  <c r="W38" i="1"/>
  <c r="W35" i="1"/>
  <c r="W27" i="1"/>
  <c r="V39" i="1"/>
  <c r="W29" i="1"/>
  <c r="W17" i="1"/>
  <c r="X128" i="3"/>
  <c r="X119" i="3"/>
  <c r="Y23" i="1"/>
  <c r="X177" i="3"/>
  <c r="X215" i="3" s="1"/>
  <c r="Y194" i="3"/>
  <c r="Y197" i="3" s="1"/>
  <c r="Y13" i="1"/>
  <c r="V217" i="3"/>
  <c r="T118" i="1"/>
  <c r="X49" i="1"/>
  <c r="X52" i="1" s="1"/>
  <c r="X16" i="1"/>
  <c r="Y14" i="18" l="1"/>
  <c r="Y15" i="18" s="1"/>
  <c r="X56" i="1" s="1"/>
  <c r="X37" i="1"/>
  <c r="X6" i="20"/>
  <c r="X7" i="20" s="1"/>
  <c r="Z185" i="3"/>
  <c r="Z188" i="3" s="1"/>
  <c r="Y206" i="3"/>
  <c r="X29" i="1"/>
  <c r="X17" i="1"/>
  <c r="X53" i="1"/>
  <c r="Y128" i="3"/>
  <c r="Y119" i="3"/>
  <c r="Z23" i="1"/>
  <c r="Y177" i="3"/>
  <c r="Z194" i="3"/>
  <c r="Z197" i="3" s="1"/>
  <c r="Z13" i="1"/>
  <c r="X213" i="3"/>
  <c r="X178" i="3"/>
  <c r="X211" i="3"/>
  <c r="X216" i="3"/>
  <c r="Y137" i="1"/>
  <c r="Z10" i="18"/>
  <c r="Z12" i="18" s="1"/>
  <c r="Z14" i="18" s="1"/>
  <c r="Z15" i="18" s="1"/>
  <c r="Y56" i="1" s="1"/>
  <c r="X212" i="3"/>
  <c r="Y143" i="1"/>
  <c r="X179" i="3"/>
  <c r="X33" i="1"/>
  <c r="X27" i="1"/>
  <c r="X35" i="1"/>
  <c r="X38" i="1"/>
  <c r="X34" i="1"/>
  <c r="X36" i="1"/>
  <c r="Z125" i="3"/>
  <c r="Z118" i="3"/>
  <c r="Z174" i="3"/>
  <c r="AA115" i="3"/>
  <c r="X200" i="3"/>
  <c r="Y199" i="3"/>
  <c r="W39" i="1"/>
  <c r="W217" i="3"/>
  <c r="X214" i="3"/>
  <c r="U118" i="1"/>
  <c r="Y26" i="1"/>
  <c r="Y49" i="1"/>
  <c r="Y52" i="1" s="1"/>
  <c r="Y16" i="1"/>
  <c r="W7" i="1"/>
  <c r="W30" i="1"/>
  <c r="V109" i="1"/>
  <c r="V138" i="1"/>
  <c r="V139" i="1" s="1"/>
  <c r="V150" i="1" s="1"/>
  <c r="V32" i="20" s="1"/>
  <c r="V156" i="1"/>
  <c r="Y13" i="18"/>
  <c r="Y37" i="1" l="1"/>
  <c r="Y6" i="20"/>
  <c r="Y7" i="20" s="1"/>
  <c r="Y200" i="3"/>
  <c r="Y215" i="3"/>
  <c r="AA185" i="3"/>
  <c r="AA188" i="3" s="1"/>
  <c r="Z206" i="3"/>
  <c r="Y214" i="3"/>
  <c r="W109" i="1"/>
  <c r="W156" i="1"/>
  <c r="W138" i="1"/>
  <c r="W139" i="1" s="1"/>
  <c r="W150" i="1" s="1"/>
  <c r="W32" i="20" s="1"/>
  <c r="Z49" i="1"/>
  <c r="Z52" i="1" s="1"/>
  <c r="Z16" i="1"/>
  <c r="AA118" i="3"/>
  <c r="AA174" i="3"/>
  <c r="AB115" i="3"/>
  <c r="AA125" i="3"/>
  <c r="Y17" i="1"/>
  <c r="Y29" i="1"/>
  <c r="Y53" i="1"/>
  <c r="Y33" i="1"/>
  <c r="Y38" i="1"/>
  <c r="Y34" i="1"/>
  <c r="Y27" i="1"/>
  <c r="Y35" i="1"/>
  <c r="Z13" i="18"/>
  <c r="Y36" i="1"/>
  <c r="Y216" i="3"/>
  <c r="Z137" i="1"/>
  <c r="Y211" i="3"/>
  <c r="Y213" i="3"/>
  <c r="AA10" i="18"/>
  <c r="AA12" i="18" s="1"/>
  <c r="AA14" i="18" s="1"/>
  <c r="AA15" i="18" s="1"/>
  <c r="Z56" i="1" s="1"/>
  <c r="Y178" i="3"/>
  <c r="Y179" i="3"/>
  <c r="Z143" i="1"/>
  <c r="Y212" i="3"/>
  <c r="AA13" i="1"/>
  <c r="AA23" i="1"/>
  <c r="AA194" i="3"/>
  <c r="AA197" i="3" s="1"/>
  <c r="Z177" i="3"/>
  <c r="Z26" i="1"/>
  <c r="X30" i="1"/>
  <c r="X7" i="1"/>
  <c r="V118" i="1"/>
  <c r="Z128" i="3"/>
  <c r="Z119" i="3"/>
  <c r="X39" i="1"/>
  <c r="X217" i="3"/>
  <c r="Z199" i="3"/>
  <c r="Z37" i="1" l="1"/>
  <c r="Z6" i="20"/>
  <c r="Z7" i="20" s="1"/>
  <c r="Z214" i="3"/>
  <c r="Z215" i="3"/>
  <c r="AA199" i="3"/>
  <c r="AB185" i="3"/>
  <c r="AB188" i="3" s="1"/>
  <c r="AA206" i="3"/>
  <c r="Z29" i="1"/>
  <c r="Z17" i="1"/>
  <c r="AA26" i="1"/>
  <c r="Z213" i="3"/>
  <c r="Z211" i="3"/>
  <c r="Z216" i="3"/>
  <c r="AA143" i="1"/>
  <c r="Z212" i="3"/>
  <c r="AB10" i="18"/>
  <c r="AB12" i="18" s="1"/>
  <c r="Z178" i="3"/>
  <c r="AA137" i="1"/>
  <c r="Z179" i="3"/>
  <c r="Z200" i="3"/>
  <c r="Z53" i="1"/>
  <c r="X156" i="1"/>
  <c r="X109" i="1"/>
  <c r="X138" i="1"/>
  <c r="X139" i="1" s="1"/>
  <c r="X150" i="1" s="1"/>
  <c r="X32" i="20" s="1"/>
  <c r="Y39" i="1"/>
  <c r="AB174" i="3"/>
  <c r="AB206" i="3" s="1"/>
  <c r="AB118" i="3"/>
  <c r="AB125" i="3"/>
  <c r="AC115" i="3"/>
  <c r="AA13" i="18"/>
  <c r="Y217" i="3"/>
  <c r="AA49" i="1"/>
  <c r="AA52" i="1" s="1"/>
  <c r="AA16" i="1"/>
  <c r="Z27" i="1"/>
  <c r="Z33" i="1"/>
  <c r="Z34" i="1"/>
  <c r="Z38" i="1"/>
  <c r="Z35" i="1"/>
  <c r="AB23" i="1"/>
  <c r="AB13" i="1"/>
  <c r="AB194" i="3"/>
  <c r="AB197" i="3" s="1"/>
  <c r="AA177" i="3"/>
  <c r="Y30" i="1"/>
  <c r="Y7" i="1"/>
  <c r="Z36" i="1"/>
  <c r="AA128" i="3"/>
  <c r="AA119" i="3"/>
  <c r="W118" i="1"/>
  <c r="AB14" i="18" l="1"/>
  <c r="AB15" i="18" s="1"/>
  <c r="AA56" i="1" s="1"/>
  <c r="AA37" i="1"/>
  <c r="AA6" i="20"/>
  <c r="AA7" i="20" s="1"/>
  <c r="AA200" i="3"/>
  <c r="AA215" i="3"/>
  <c r="AB199" i="3"/>
  <c r="AB49" i="1"/>
  <c r="AB52" i="1" s="1"/>
  <c r="AB16" i="1"/>
  <c r="AA53" i="1"/>
  <c r="AC23" i="1"/>
  <c r="AC194" i="3"/>
  <c r="AC197" i="3" s="1"/>
  <c r="AC13" i="1"/>
  <c r="AB177" i="3"/>
  <c r="AA35" i="1"/>
  <c r="AA33" i="1"/>
  <c r="AA34" i="1"/>
  <c r="AA27" i="1"/>
  <c r="AA38" i="1"/>
  <c r="Z217" i="3"/>
  <c r="Y138" i="1"/>
  <c r="Y139" i="1" s="1"/>
  <c r="Y150" i="1" s="1"/>
  <c r="Y32" i="20" s="1"/>
  <c r="Y109" i="1"/>
  <c r="Y156" i="1"/>
  <c r="AA36" i="1"/>
  <c r="AC118" i="3"/>
  <c r="AD115" i="3"/>
  <c r="AC174" i="3"/>
  <c r="AC125" i="3"/>
  <c r="AB26" i="1"/>
  <c r="X118" i="1"/>
  <c r="AA178" i="3"/>
  <c r="AA212" i="3"/>
  <c r="AB143" i="1"/>
  <c r="AA211" i="3"/>
  <c r="AA213" i="3"/>
  <c r="AA216" i="3"/>
  <c r="AC10" i="18"/>
  <c r="AC12" i="18" s="1"/>
  <c r="AB137" i="1"/>
  <c r="AA179" i="3"/>
  <c r="Z39" i="1"/>
  <c r="AA214" i="3"/>
  <c r="AB119" i="3"/>
  <c r="AB128" i="3"/>
  <c r="AB13" i="18"/>
  <c r="AA29" i="1"/>
  <c r="AA17" i="1"/>
  <c r="AC185" i="3"/>
  <c r="AC188" i="3" s="1"/>
  <c r="Z7" i="1"/>
  <c r="Z30" i="1"/>
  <c r="AC14" i="18" l="1"/>
  <c r="AC15" i="18" s="1"/>
  <c r="AB56" i="1" s="1"/>
  <c r="AB37" i="1"/>
  <c r="AB6" i="20"/>
  <c r="AB7" i="20" s="1"/>
  <c r="AB200" i="3"/>
  <c r="AB215" i="3"/>
  <c r="AD185" i="3"/>
  <c r="AD188" i="3" s="1"/>
  <c r="AC206" i="3"/>
  <c r="AB214" i="3"/>
  <c r="AE115" i="3"/>
  <c r="AD125" i="3"/>
  <c r="AD118" i="3"/>
  <c r="AD174" i="3"/>
  <c r="AD23" i="1"/>
  <c r="AD194" i="3"/>
  <c r="AD197" i="3" s="1"/>
  <c r="AD13" i="1"/>
  <c r="AC177" i="3"/>
  <c r="AC215" i="3" s="1"/>
  <c r="AA30" i="1"/>
  <c r="AA7" i="1"/>
  <c r="AC13" i="18"/>
  <c r="AC26" i="1"/>
  <c r="AA217" i="3"/>
  <c r="AC128" i="3"/>
  <c r="AC119" i="3"/>
  <c r="AA39" i="1"/>
  <c r="Z109" i="1"/>
  <c r="Z138" i="1"/>
  <c r="Z139" i="1" s="1"/>
  <c r="Z150" i="1" s="1"/>
  <c r="Z32" i="20" s="1"/>
  <c r="Z156" i="1"/>
  <c r="AB33" i="1"/>
  <c r="AB38" i="1"/>
  <c r="AB27" i="1"/>
  <c r="AB35" i="1"/>
  <c r="AB34" i="1"/>
  <c r="AB36" i="1"/>
  <c r="Y118" i="1"/>
  <c r="AB179" i="3"/>
  <c r="AD10" i="18"/>
  <c r="AD12" i="18" s="1"/>
  <c r="AC137" i="1"/>
  <c r="AB211" i="3"/>
  <c r="AB178" i="3"/>
  <c r="AB212" i="3"/>
  <c r="AC143" i="1"/>
  <c r="AB216" i="3"/>
  <c r="AB213" i="3"/>
  <c r="AB29" i="1"/>
  <c r="AB17" i="1"/>
  <c r="AC199" i="3"/>
  <c r="AC16" i="1"/>
  <c r="AC49" i="1"/>
  <c r="AC52" i="1" s="1"/>
  <c r="AB53" i="1"/>
  <c r="AD14" i="18" l="1"/>
  <c r="AD15" i="18" s="1"/>
  <c r="AC56" i="1" s="1"/>
  <c r="AC37" i="1"/>
  <c r="AC6" i="20"/>
  <c r="AC7" i="20" s="1"/>
  <c r="AD199" i="3"/>
  <c r="AC200" i="3"/>
  <c r="AE185" i="3"/>
  <c r="AE188" i="3" s="1"/>
  <c r="AD206" i="3"/>
  <c r="AB217" i="3"/>
  <c r="AD13" i="18"/>
  <c r="AB39" i="1"/>
  <c r="AC17" i="1"/>
  <c r="AC29" i="1"/>
  <c r="AD49" i="1"/>
  <c r="AD52" i="1" s="1"/>
  <c r="AD16" i="1"/>
  <c r="AB7" i="1"/>
  <c r="AB30" i="1"/>
  <c r="AD119" i="3"/>
  <c r="AD128" i="3"/>
  <c r="AA156" i="1"/>
  <c r="AA109" i="1"/>
  <c r="AA138" i="1"/>
  <c r="AA139" i="1" s="1"/>
  <c r="AA150" i="1" s="1"/>
  <c r="AA32" i="20" s="1"/>
  <c r="AC38" i="1"/>
  <c r="AC34" i="1"/>
  <c r="AC35" i="1"/>
  <c r="AC27" i="1"/>
  <c r="AC33" i="1"/>
  <c r="AC211" i="3"/>
  <c r="AD143" i="1"/>
  <c r="AC179" i="3"/>
  <c r="AD137" i="1"/>
  <c r="AE10" i="18"/>
  <c r="AE12" i="18" s="1"/>
  <c r="AC216" i="3"/>
  <c r="AC212" i="3"/>
  <c r="AC178" i="3"/>
  <c r="AC213" i="3"/>
  <c r="AD26" i="1"/>
  <c r="AD6" i="20" s="1"/>
  <c r="AD7" i="20" s="1"/>
  <c r="AE23" i="1"/>
  <c r="AE194" i="3"/>
  <c r="AE197" i="3" s="1"/>
  <c r="AE13" i="1"/>
  <c r="AD177" i="3"/>
  <c r="AD215" i="3" s="1"/>
  <c r="AC53" i="1"/>
  <c r="Z118" i="1"/>
  <c r="AC36" i="1"/>
  <c r="AC214" i="3"/>
  <c r="AE174" i="3"/>
  <c r="AE125" i="3"/>
  <c r="AE118" i="3"/>
  <c r="AF115" i="3"/>
  <c r="AE14" i="18" l="1"/>
  <c r="AE15" i="18" s="1"/>
  <c r="AD56" i="1" s="1"/>
  <c r="AD36" i="1"/>
  <c r="AD37" i="1"/>
  <c r="AE199" i="3"/>
  <c r="AF185" i="3"/>
  <c r="AF188" i="3" s="1"/>
  <c r="AE206" i="3"/>
  <c r="AC217" i="3"/>
  <c r="AC39" i="1"/>
  <c r="AD216" i="3"/>
  <c r="AF10" i="18"/>
  <c r="AF12" i="18" s="1"/>
  <c r="AE143" i="1"/>
  <c r="AD178" i="3"/>
  <c r="AE137" i="1"/>
  <c r="AD212" i="3"/>
  <c r="AD213" i="3"/>
  <c r="AD211" i="3"/>
  <c r="AD179" i="3"/>
  <c r="AE16" i="1"/>
  <c r="AE49" i="1"/>
  <c r="AE52" i="1" s="1"/>
  <c r="AA118" i="1"/>
  <c r="AD29" i="1"/>
  <c r="AD17" i="1"/>
  <c r="AE26" i="1"/>
  <c r="AE6" i="20" s="1"/>
  <c r="AE7" i="20" s="1"/>
  <c r="AC7" i="1"/>
  <c r="AC30" i="1"/>
  <c r="AD200" i="3"/>
  <c r="AD214" i="3"/>
  <c r="AF118" i="3"/>
  <c r="AG115" i="3"/>
  <c r="AF125" i="3"/>
  <c r="AF174" i="3"/>
  <c r="AF206" i="3" s="1"/>
  <c r="AE13" i="18"/>
  <c r="AF23" i="1"/>
  <c r="AF13" i="1"/>
  <c r="AE177" i="3"/>
  <c r="AF194" i="3"/>
  <c r="AF197" i="3" s="1"/>
  <c r="AD53" i="1"/>
  <c r="AE128" i="3"/>
  <c r="AE119" i="3"/>
  <c r="AD27" i="1"/>
  <c r="AD38" i="1"/>
  <c r="AD35" i="1"/>
  <c r="AD34" i="1"/>
  <c r="AD33" i="1"/>
  <c r="AB138" i="1"/>
  <c r="AB139" i="1" s="1"/>
  <c r="AB150" i="1" s="1"/>
  <c r="AB32" i="20" s="1"/>
  <c r="AB156" i="1"/>
  <c r="AB109" i="1"/>
  <c r="AF14" i="18" l="1"/>
  <c r="AF15" i="18" s="1"/>
  <c r="AE56" i="1" s="1"/>
  <c r="AE36" i="1"/>
  <c r="AE37" i="1"/>
  <c r="AE200" i="3"/>
  <c r="AE215" i="3"/>
  <c r="AG185" i="3"/>
  <c r="AG188" i="3" s="1"/>
  <c r="AE214" i="3"/>
  <c r="AD39" i="1"/>
  <c r="AF128" i="3"/>
  <c r="AF119" i="3"/>
  <c r="AF26" i="1"/>
  <c r="AF6" i="20" s="1"/>
  <c r="AF7" i="20" s="1"/>
  <c r="AE29" i="1"/>
  <c r="AE17" i="1"/>
  <c r="AE53" i="1"/>
  <c r="AG23" i="1"/>
  <c r="AG13" i="1"/>
  <c r="AG194" i="3"/>
  <c r="AG197" i="3" s="1"/>
  <c r="AF177" i="3"/>
  <c r="AC138" i="1"/>
  <c r="AC139" i="1" s="1"/>
  <c r="AC150" i="1" s="1"/>
  <c r="AC32" i="20" s="1"/>
  <c r="AC156" i="1"/>
  <c r="AC109" i="1"/>
  <c r="AF13" i="18"/>
  <c r="AG10" i="18"/>
  <c r="AG12" i="18" s="1"/>
  <c r="AE211" i="3"/>
  <c r="AE212" i="3"/>
  <c r="AF143" i="1"/>
  <c r="AE213" i="3"/>
  <c r="AE179" i="3"/>
  <c r="AF137" i="1"/>
  <c r="AE216" i="3"/>
  <c r="AE178" i="3"/>
  <c r="AD7" i="1"/>
  <c r="AD30" i="1"/>
  <c r="AB118" i="1"/>
  <c r="AF49" i="1"/>
  <c r="AF52" i="1" s="1"/>
  <c r="AF16" i="1"/>
  <c r="AG118" i="3"/>
  <c r="AG174" i="3"/>
  <c r="AG206" i="3" s="1"/>
  <c r="AG125" i="3"/>
  <c r="AE38" i="1"/>
  <c r="AE27" i="1"/>
  <c r="AE34" i="1"/>
  <c r="AE35" i="1"/>
  <c r="AE33" i="1"/>
  <c r="AD217" i="3"/>
  <c r="AF199" i="3"/>
  <c r="AG14" i="18" l="1"/>
  <c r="AG15" i="18" s="1"/>
  <c r="AF56" i="1" s="1"/>
  <c r="AF36" i="1"/>
  <c r="AF37" i="1"/>
  <c r="AF200" i="3"/>
  <c r="AF215" i="3"/>
  <c r="AE39" i="1"/>
  <c r="AG49" i="1"/>
  <c r="AG52" i="1" s="1"/>
  <c r="AG16" i="1"/>
  <c r="AD109" i="1"/>
  <c r="AD156" i="1"/>
  <c r="AD138" i="1"/>
  <c r="AD139" i="1" s="1"/>
  <c r="AD150" i="1" s="1"/>
  <c r="AD32" i="20" s="1"/>
  <c r="AE217" i="3"/>
  <c r="AF211" i="3"/>
  <c r="AF179" i="3"/>
  <c r="AG137" i="1"/>
  <c r="AH10" i="18"/>
  <c r="AH12" i="18" s="1"/>
  <c r="AH14" i="18" s="1"/>
  <c r="AH15" i="18" s="1"/>
  <c r="AG56" i="1" s="1"/>
  <c r="AF213" i="3"/>
  <c r="AF212" i="3"/>
  <c r="AG143" i="1"/>
  <c r="AF216" i="3"/>
  <c r="AF178" i="3"/>
  <c r="AF17" i="1"/>
  <c r="AF29" i="1"/>
  <c r="AG26" i="1"/>
  <c r="AG6" i="20" s="1"/>
  <c r="AG7" i="20" s="1"/>
  <c r="AC118" i="1"/>
  <c r="AH13" i="1"/>
  <c r="AH23" i="1"/>
  <c r="AG177" i="3"/>
  <c r="AG199" i="3"/>
  <c r="AF53" i="1"/>
  <c r="AF34" i="1"/>
  <c r="AF27" i="1"/>
  <c r="AF35" i="1"/>
  <c r="AF33" i="1"/>
  <c r="AF38" i="1"/>
  <c r="AG13" i="18"/>
  <c r="AG119" i="3"/>
  <c r="AG128" i="3"/>
  <c r="AE7" i="1"/>
  <c r="AE30" i="1"/>
  <c r="AF214" i="3"/>
  <c r="AG36" i="1" l="1"/>
  <c r="AG37" i="1"/>
  <c r="AG214" i="3"/>
  <c r="AG215" i="3"/>
  <c r="AH26" i="1"/>
  <c r="AF217" i="3"/>
  <c r="AG17" i="1"/>
  <c r="AG29" i="1"/>
  <c r="AD118" i="1"/>
  <c r="AF39" i="1"/>
  <c r="AG33" i="1"/>
  <c r="AG38" i="1"/>
  <c r="AG27" i="1"/>
  <c r="AG35" i="1"/>
  <c r="AG34" i="1"/>
  <c r="AH13" i="18"/>
  <c r="AE156" i="1"/>
  <c r="AE109" i="1"/>
  <c r="AE138" i="1"/>
  <c r="AE139" i="1" s="1"/>
  <c r="AE150" i="1" s="1"/>
  <c r="AE32" i="20" s="1"/>
  <c r="AG179" i="3"/>
  <c r="AG212" i="3"/>
  <c r="AI10" i="18"/>
  <c r="AI12" i="18" s="1"/>
  <c r="AI14" i="18" s="1"/>
  <c r="AI15" i="18" s="1"/>
  <c r="AH56" i="1" s="1"/>
  <c r="AG216" i="3"/>
  <c r="AH137" i="1"/>
  <c r="AI137" i="1" s="1"/>
  <c r="AG213" i="3"/>
  <c r="AG211" i="3"/>
  <c r="AH143" i="1"/>
  <c r="AI143" i="1" s="1"/>
  <c r="AG178" i="3"/>
  <c r="AF30" i="1"/>
  <c r="AF7" i="1"/>
  <c r="AG53" i="1"/>
  <c r="AH16" i="1"/>
  <c r="AH49" i="1"/>
  <c r="AH52" i="1" s="1"/>
  <c r="AG200" i="3"/>
  <c r="AH37" i="1" l="1"/>
  <c r="AH6" i="20"/>
  <c r="AH7" i="20" s="1"/>
  <c r="AI13" i="18"/>
  <c r="AG30" i="1"/>
  <c r="AG7" i="1"/>
  <c r="AF109" i="1"/>
  <c r="AF138" i="1"/>
  <c r="AF139" i="1" s="1"/>
  <c r="AF150" i="1" s="1"/>
  <c r="AF32" i="20" s="1"/>
  <c r="AF156" i="1"/>
  <c r="AH53" i="1"/>
  <c r="C53" i="1" s="1"/>
  <c r="AH17" i="1"/>
  <c r="C17" i="1" s="1"/>
  <c r="AH29" i="1"/>
  <c r="AG217" i="3"/>
  <c r="AE118" i="1"/>
  <c r="AG39" i="1"/>
  <c r="AH34" i="1"/>
  <c r="AH38" i="1"/>
  <c r="AH33" i="1"/>
  <c r="AH27" i="1"/>
  <c r="C27" i="1" s="1"/>
  <c r="AH35" i="1"/>
  <c r="AH36" i="1"/>
  <c r="AF118" i="1" l="1"/>
  <c r="AH30" i="1"/>
  <c r="C30" i="1" s="1"/>
  <c r="AH7" i="1"/>
  <c r="AH39" i="1"/>
  <c r="AG109" i="1"/>
  <c r="AG156" i="1"/>
  <c r="AG138" i="1"/>
  <c r="AG139" i="1" s="1"/>
  <c r="AG150" i="1" s="1"/>
  <c r="AG32" i="20" s="1"/>
  <c r="AG118" i="1" l="1"/>
  <c r="AH109" i="1"/>
  <c r="AH156" i="1"/>
  <c r="AH138" i="1"/>
  <c r="AH139" i="1" l="1"/>
  <c r="AH150" i="1" s="1"/>
  <c r="AH32" i="20" s="1"/>
  <c r="D32" i="20" s="1"/>
  <c r="AI138" i="1"/>
  <c r="AI139" i="1" s="1"/>
  <c r="AI150" i="1" s="1"/>
  <c r="AH118" i="1"/>
  <c r="C118" i="1" s="1"/>
  <c r="E82" i="1"/>
  <c r="E76" i="1"/>
  <c r="E43" i="1" l="1"/>
  <c r="F82" i="18" s="1"/>
  <c r="F83" i="18" s="1"/>
  <c r="F85" i="18" s="1"/>
  <c r="F88" i="18" l="1"/>
  <c r="E110" i="1"/>
  <c r="E111" i="1" s="1"/>
  <c r="E114" i="1" s="1"/>
  <c r="E24" i="20" s="1"/>
  <c r="E155" i="1"/>
  <c r="E157" i="1" s="1"/>
  <c r="E158" i="1" s="1"/>
  <c r="E58" i="1"/>
  <c r="F84" i="18"/>
  <c r="F89" i="18"/>
  <c r="F91" i="18" s="1"/>
  <c r="F94" i="18"/>
  <c r="F97" i="18" l="1"/>
  <c r="F99" i="18" s="1"/>
  <c r="F95" i="18"/>
  <c r="F96" i="18"/>
  <c r="E112" i="1"/>
  <c r="E28" i="20"/>
  <c r="E115" i="1"/>
  <c r="F90" i="18"/>
  <c r="E59" i="1"/>
  <c r="E60" i="1" l="1"/>
  <c r="E61" i="1" s="1"/>
  <c r="E10" i="20" s="1"/>
  <c r="E18" i="20" s="1"/>
  <c r="F98" i="18"/>
  <c r="E22" i="20" l="1"/>
  <c r="E19" i="20"/>
  <c r="E100" i="1"/>
  <c r="E122" i="1"/>
  <c r="E93" i="1"/>
  <c r="E63" i="1"/>
  <c r="E26" i="20" l="1"/>
  <c r="E27" i="20" s="1"/>
  <c r="E23" i="20"/>
  <c r="E79" i="1"/>
  <c r="E144" i="1" s="1"/>
  <c r="E66" i="1"/>
  <c r="E129" i="1" s="1"/>
  <c r="E123" i="1"/>
  <c r="E95" i="1"/>
  <c r="E145" i="1" l="1"/>
  <c r="E149" i="1" s="1"/>
  <c r="E151" i="1" s="1"/>
  <c r="E84" i="1"/>
  <c r="E96" i="1"/>
  <c r="E131" i="1"/>
  <c r="E133" i="1"/>
  <c r="E31" i="20" l="1"/>
  <c r="E152" i="1"/>
  <c r="E33" i="20"/>
  <c r="E97" i="1"/>
  <c r="F94" i="1"/>
  <c r="E86" i="1"/>
  <c r="E102" i="1" s="1"/>
  <c r="E103" i="1" s="1"/>
  <c r="E34" i="20" l="1"/>
  <c r="E88" i="1"/>
  <c r="E104" i="1"/>
  <c r="E105" i="1"/>
  <c r="F101" i="1"/>
  <c r="E124" i="1"/>
  <c r="E127" i="1" l="1"/>
  <c r="E125" i="1"/>
  <c r="E126" i="1"/>
  <c r="AC82" i="1"/>
  <c r="M82" i="1"/>
  <c r="AH82" i="1"/>
  <c r="T82" i="1"/>
  <c r="AE82" i="1"/>
  <c r="Z82" i="1"/>
  <c r="I82" i="1"/>
  <c r="Q82" i="1"/>
  <c r="P82" i="1"/>
  <c r="G82" i="1"/>
  <c r="H82" i="1"/>
  <c r="AB82" i="1"/>
  <c r="R82" i="1"/>
  <c r="O82" i="1"/>
  <c r="AA82" i="1"/>
  <c r="AF82" i="1"/>
  <c r="U82" i="1"/>
  <c r="J82" i="1"/>
  <c r="K82" i="1"/>
  <c r="W82" i="1"/>
  <c r="H76" i="1"/>
  <c r="X82" i="1"/>
  <c r="Z76" i="1"/>
  <c r="O76" i="1"/>
  <c r="O43" i="1" s="1"/>
  <c r="I76" i="1"/>
  <c r="I43" i="1" s="1"/>
  <c r="Y82" i="1"/>
  <c r="R76" i="1"/>
  <c r="R43" i="1" s="1"/>
  <c r="AD82" i="1"/>
  <c r="L82" i="1"/>
  <c r="T76" i="1"/>
  <c r="T43" i="1" s="1"/>
  <c r="AG82" i="1"/>
  <c r="AG76" i="1"/>
  <c r="AC76" i="1"/>
  <c r="AC43" i="1" s="1"/>
  <c r="J76" i="1"/>
  <c r="J43" i="1" s="1"/>
  <c r="AE76" i="1"/>
  <c r="AE43" i="1" s="1"/>
  <c r="AF76" i="1"/>
  <c r="S82" i="1"/>
  <c r="AD76" i="1"/>
  <c r="W76" i="1"/>
  <c r="K76" i="1"/>
  <c r="K43" i="1" s="1"/>
  <c r="G76" i="1"/>
  <c r="G43" i="1" s="1"/>
  <c r="X76" i="1"/>
  <c r="X43" i="1" s="1"/>
  <c r="N76" i="1"/>
  <c r="N43" i="1" s="1"/>
  <c r="N82" i="1"/>
  <c r="V82" i="1"/>
  <c r="L76" i="1"/>
  <c r="L43" i="1" s="1"/>
  <c r="AH76" i="1"/>
  <c r="AH43" i="1" s="1"/>
  <c r="M76" i="1"/>
  <c r="M43" i="1" s="1"/>
  <c r="P76" i="1"/>
  <c r="V76" i="1"/>
  <c r="AB76" i="1"/>
  <c r="Y76" i="1"/>
  <c r="Y43" i="1" s="1"/>
  <c r="F82" i="1"/>
  <c r="AA76" i="1"/>
  <c r="AA43" i="1" s="1"/>
  <c r="F76" i="1"/>
  <c r="Q76" i="1"/>
  <c r="Q43" i="1" s="1"/>
  <c r="U76" i="1"/>
  <c r="U43" i="1" s="1"/>
  <c r="S76" i="1"/>
  <c r="S43" i="1" s="1"/>
  <c r="AB43" i="1" l="1"/>
  <c r="AC82" i="18" s="1"/>
  <c r="AC83" i="18" s="1"/>
  <c r="AC85" i="18" s="1"/>
  <c r="H43" i="1"/>
  <c r="H155" i="1" s="1"/>
  <c r="H157" i="1" s="1"/>
  <c r="H158" i="1" s="1"/>
  <c r="V43" i="1"/>
  <c r="V110" i="1" s="1"/>
  <c r="AG43" i="1"/>
  <c r="AH82" i="18" s="1"/>
  <c r="AH83" i="18" s="1"/>
  <c r="P77" i="1"/>
  <c r="P43" i="1"/>
  <c r="Q82" i="18" s="1"/>
  <c r="Q83" i="18" s="1"/>
  <c r="Q85" i="18" s="1"/>
  <c r="W43" i="1"/>
  <c r="W155" i="1" s="1"/>
  <c r="W157" i="1" s="1"/>
  <c r="W158" i="1" s="1"/>
  <c r="Z43" i="1"/>
  <c r="Z155" i="1" s="1"/>
  <c r="Z157" i="1" s="1"/>
  <c r="Z158" i="1" s="1"/>
  <c r="AF43" i="1"/>
  <c r="AG82" i="18" s="1"/>
  <c r="AG83" i="18" s="1"/>
  <c r="F77" i="1"/>
  <c r="F43" i="1"/>
  <c r="AD43" i="1"/>
  <c r="AD155" i="1" s="1"/>
  <c r="AD157" i="1" s="1"/>
  <c r="AD158" i="1" s="1"/>
  <c r="AC155" i="1"/>
  <c r="AC157" i="1" s="1"/>
  <c r="AC158" i="1" s="1"/>
  <c r="AD82" i="18"/>
  <c r="AD83" i="18" s="1"/>
  <c r="AD85" i="18" s="1"/>
  <c r="AB88" i="18"/>
  <c r="AB94" i="18" s="1"/>
  <c r="AB82" i="18"/>
  <c r="AB83" i="18" s="1"/>
  <c r="AB85" i="18" s="1"/>
  <c r="S88" i="18"/>
  <c r="S94" i="18" s="1"/>
  <c r="S82" i="18"/>
  <c r="S83" i="18" s="1"/>
  <c r="S85" i="18" s="1"/>
  <c r="AF88" i="18"/>
  <c r="AF89" i="18" s="1"/>
  <c r="AF91" i="18" s="1"/>
  <c r="AF82" i="18"/>
  <c r="AF83" i="18" s="1"/>
  <c r="AF85" i="18" s="1"/>
  <c r="K88" i="18"/>
  <c r="K94" i="18" s="1"/>
  <c r="K82" i="18"/>
  <c r="K83" i="18" s="1"/>
  <c r="K85" i="18" s="1"/>
  <c r="N88" i="18"/>
  <c r="N89" i="18" s="1"/>
  <c r="N91" i="18" s="1"/>
  <c r="N82" i="18"/>
  <c r="N83" i="18" s="1"/>
  <c r="N85" i="18" s="1"/>
  <c r="P88" i="18"/>
  <c r="P94" i="18" s="1"/>
  <c r="P82" i="18"/>
  <c r="P83" i="18" s="1"/>
  <c r="P85" i="18" s="1"/>
  <c r="T88" i="18"/>
  <c r="T94" i="18" s="1"/>
  <c r="T82" i="18"/>
  <c r="T83" i="18" s="1"/>
  <c r="T85" i="18" s="1"/>
  <c r="R88" i="18"/>
  <c r="R94" i="18" s="1"/>
  <c r="R82" i="18"/>
  <c r="R83" i="18" s="1"/>
  <c r="R85" i="18" s="1"/>
  <c r="K77" i="1"/>
  <c r="N77" i="1"/>
  <c r="S77" i="1"/>
  <c r="AD88" i="18"/>
  <c r="AD89" i="18" s="1"/>
  <c r="AD91" i="18" s="1"/>
  <c r="AA77" i="1"/>
  <c r="AF77" i="1"/>
  <c r="AH77" i="1"/>
  <c r="AG77" i="1"/>
  <c r="AB155" i="1"/>
  <c r="AB157" i="1" s="1"/>
  <c r="AB158" i="1" s="1"/>
  <c r="AC88" i="18"/>
  <c r="L77" i="1"/>
  <c r="M82" i="18"/>
  <c r="M83" i="18" s="1"/>
  <c r="M85" i="18" s="1"/>
  <c r="U77" i="1"/>
  <c r="V82" i="18"/>
  <c r="V83" i="18" s="1"/>
  <c r="V85" i="18" s="1"/>
  <c r="AA155" i="1"/>
  <c r="AA157" i="1" s="1"/>
  <c r="AA158" i="1" s="1"/>
  <c r="AA110" i="1"/>
  <c r="S155" i="1"/>
  <c r="S157" i="1" s="1"/>
  <c r="S158" i="1" s="1"/>
  <c r="S110" i="1"/>
  <c r="V77" i="1"/>
  <c r="X77" i="1"/>
  <c r="Y82" i="18"/>
  <c r="Y83" i="18" s="1"/>
  <c r="Y85" i="18" s="1"/>
  <c r="O110" i="1"/>
  <c r="O155" i="1"/>
  <c r="O157" i="1" s="1"/>
  <c r="O158" i="1" s="1"/>
  <c r="AD77" i="1"/>
  <c r="Y77" i="1"/>
  <c r="Z77" i="1"/>
  <c r="Z82" i="18"/>
  <c r="Z83" i="18" s="1"/>
  <c r="Z85" i="18" s="1"/>
  <c r="M155" i="1"/>
  <c r="M157" i="1" s="1"/>
  <c r="M158" i="1" s="1"/>
  <c r="M110" i="1"/>
  <c r="G77" i="1"/>
  <c r="T77" i="1"/>
  <c r="U82" i="18"/>
  <c r="U83" i="18" s="1"/>
  <c r="U85" i="18" s="1"/>
  <c r="AB77" i="1"/>
  <c r="M77" i="1"/>
  <c r="W77" i="1"/>
  <c r="AC110" i="1"/>
  <c r="Q155" i="1"/>
  <c r="Q157" i="1" s="1"/>
  <c r="Q158" i="1" s="1"/>
  <c r="Q110" i="1"/>
  <c r="Q77" i="1"/>
  <c r="AI82" i="18"/>
  <c r="AI83" i="18" s="1"/>
  <c r="AI85" i="18" s="1"/>
  <c r="AE155" i="1"/>
  <c r="AE157" i="1" s="1"/>
  <c r="AE158" i="1" s="1"/>
  <c r="AE110" i="1"/>
  <c r="I77" i="1"/>
  <c r="J82" i="18"/>
  <c r="J83" i="18" s="1"/>
  <c r="J85" i="18" s="1"/>
  <c r="O82" i="18"/>
  <c r="O83" i="18" s="1"/>
  <c r="O85" i="18" s="1"/>
  <c r="H82" i="18"/>
  <c r="H83" i="18" s="1"/>
  <c r="H85" i="18" s="1"/>
  <c r="J110" i="1"/>
  <c r="J155" i="1"/>
  <c r="J157" i="1" s="1"/>
  <c r="J158" i="1" s="1"/>
  <c r="AE77" i="1"/>
  <c r="J77" i="1"/>
  <c r="AC77" i="1"/>
  <c r="R110" i="1"/>
  <c r="O77" i="1"/>
  <c r="R77" i="1"/>
  <c r="R155" i="1"/>
  <c r="R157" i="1" s="1"/>
  <c r="R158" i="1" s="1"/>
  <c r="H77" i="1"/>
  <c r="AG88" i="18" l="1"/>
  <c r="AG94" i="18" s="1"/>
  <c r="AF155" i="1"/>
  <c r="AF157" i="1" s="1"/>
  <c r="AF158" i="1" s="1"/>
  <c r="AF110" i="1"/>
  <c r="AB97" i="18"/>
  <c r="AB99" i="18" s="1"/>
  <c r="AB96" i="18"/>
  <c r="AB95" i="18"/>
  <c r="T97" i="18"/>
  <c r="S60" i="1" s="1"/>
  <c r="T95" i="18"/>
  <c r="T96" i="18"/>
  <c r="R97" i="18"/>
  <c r="Q60" i="1" s="1"/>
  <c r="R96" i="18"/>
  <c r="R95" i="18"/>
  <c r="K97" i="18"/>
  <c r="K99" i="18" s="1"/>
  <c r="K96" i="18"/>
  <c r="K95" i="18"/>
  <c r="P97" i="18"/>
  <c r="P99" i="18" s="1"/>
  <c r="P95" i="18"/>
  <c r="P96" i="18"/>
  <c r="S97" i="18"/>
  <c r="S98" i="18" s="1"/>
  <c r="S96" i="18"/>
  <c r="S95" i="18"/>
  <c r="AH84" i="18"/>
  <c r="AH85" i="18"/>
  <c r="AG84" i="18"/>
  <c r="AG85" i="18"/>
  <c r="AH88" i="18"/>
  <c r="AH94" i="18" s="1"/>
  <c r="AB110" i="1"/>
  <c r="AB119" i="1" s="1"/>
  <c r="V155" i="1"/>
  <c r="V157" i="1" s="1"/>
  <c r="V158" i="1" s="1"/>
  <c r="X88" i="18"/>
  <c r="X94" i="18" s="1"/>
  <c r="W88" i="18"/>
  <c r="W89" i="18" s="1"/>
  <c r="W91" i="18" s="1"/>
  <c r="AG110" i="1"/>
  <c r="AG155" i="1"/>
  <c r="AG157" i="1" s="1"/>
  <c r="AG158" i="1" s="1"/>
  <c r="K89" i="18"/>
  <c r="R89" i="18"/>
  <c r="AC84" i="18"/>
  <c r="AB58" i="1"/>
  <c r="H110" i="1"/>
  <c r="H111" i="1" s="1"/>
  <c r="H114" i="1" s="1"/>
  <c r="H24" i="20" s="1"/>
  <c r="N94" i="18"/>
  <c r="AG58" i="1"/>
  <c r="AA82" i="18"/>
  <c r="AA83" i="18" s="1"/>
  <c r="AA85" i="18" s="1"/>
  <c r="W82" i="18"/>
  <c r="W83" i="18" s="1"/>
  <c r="W85" i="18" s="1"/>
  <c r="AF58" i="1"/>
  <c r="Z110" i="1"/>
  <c r="AA119" i="1" s="1"/>
  <c r="W110" i="1"/>
  <c r="W119" i="1" s="1"/>
  <c r="AB89" i="18"/>
  <c r="AD110" i="1"/>
  <c r="AD119" i="1" s="1"/>
  <c r="AA88" i="18"/>
  <c r="AA94" i="18" s="1"/>
  <c r="AE82" i="18"/>
  <c r="AE83" i="18" s="1"/>
  <c r="AE85" i="18" s="1"/>
  <c r="X82" i="18"/>
  <c r="X83" i="18" s="1"/>
  <c r="X85" i="18" s="1"/>
  <c r="I82" i="18"/>
  <c r="I83" i="18" s="1"/>
  <c r="I85" i="18" s="1"/>
  <c r="I88" i="18"/>
  <c r="I94" i="18" s="1"/>
  <c r="AE88" i="18"/>
  <c r="AE94" i="18" s="1"/>
  <c r="J84" i="18"/>
  <c r="I58" i="1"/>
  <c r="H84" i="18"/>
  <c r="G58" i="1"/>
  <c r="Z84" i="18"/>
  <c r="Y58" i="1"/>
  <c r="T84" i="18"/>
  <c r="S58" i="1"/>
  <c r="AF84" i="18"/>
  <c r="AE58" i="1"/>
  <c r="S84" i="18"/>
  <c r="R58" i="1"/>
  <c r="N84" i="18"/>
  <c r="M58" i="1"/>
  <c r="Y84" i="18"/>
  <c r="X58" i="1"/>
  <c r="O84" i="18"/>
  <c r="N58" i="1"/>
  <c r="AB84" i="18"/>
  <c r="AA58" i="1"/>
  <c r="AI84" i="18"/>
  <c r="AH58" i="1"/>
  <c r="R84" i="18"/>
  <c r="Q58" i="1"/>
  <c r="K84" i="18"/>
  <c r="J58" i="1"/>
  <c r="AD84" i="18"/>
  <c r="AC58" i="1"/>
  <c r="U84" i="18"/>
  <c r="T58" i="1"/>
  <c r="P84" i="18"/>
  <c r="O58" i="1"/>
  <c r="Q84" i="18"/>
  <c r="P58" i="1"/>
  <c r="V84" i="18"/>
  <c r="U58" i="1"/>
  <c r="M84" i="18"/>
  <c r="L58" i="1"/>
  <c r="AF94" i="18"/>
  <c r="T89" i="18"/>
  <c r="P89" i="18"/>
  <c r="L88" i="18"/>
  <c r="L94" i="18" s="1"/>
  <c r="L82" i="18"/>
  <c r="L83" i="18" s="1"/>
  <c r="L85" i="18" s="1"/>
  <c r="F155" i="1"/>
  <c r="F157" i="1" s="1"/>
  <c r="F158" i="1" s="1"/>
  <c r="G82" i="18"/>
  <c r="G83" i="18" s="1"/>
  <c r="G85" i="18" s="1"/>
  <c r="S89" i="18"/>
  <c r="G88" i="18"/>
  <c r="G94" i="18" s="1"/>
  <c r="F110" i="1"/>
  <c r="F111" i="1" s="1"/>
  <c r="K155" i="1"/>
  <c r="K157" i="1" s="1"/>
  <c r="K158" i="1" s="1"/>
  <c r="AD94" i="18"/>
  <c r="K110" i="1"/>
  <c r="K119" i="1" s="1"/>
  <c r="L110" i="1"/>
  <c r="M119" i="1" s="1"/>
  <c r="L155" i="1"/>
  <c r="L157" i="1" s="1"/>
  <c r="L158" i="1" s="1"/>
  <c r="M88" i="18"/>
  <c r="Y155" i="1"/>
  <c r="Y157" i="1" s="1"/>
  <c r="Y158" i="1" s="1"/>
  <c r="Y110" i="1"/>
  <c r="Z88" i="18"/>
  <c r="M59" i="1"/>
  <c r="N90" i="18"/>
  <c r="AH110" i="1"/>
  <c r="AH155" i="1"/>
  <c r="AH157" i="1" s="1"/>
  <c r="AH158" i="1" s="1"/>
  <c r="AI88" i="18"/>
  <c r="T110" i="1"/>
  <c r="T155" i="1"/>
  <c r="T157" i="1" s="1"/>
  <c r="T158" i="1" s="1"/>
  <c r="U88" i="18"/>
  <c r="M111" i="1"/>
  <c r="M114" i="1" s="1"/>
  <c r="M24" i="20" s="1"/>
  <c r="S119" i="1"/>
  <c r="S111" i="1"/>
  <c r="S114" i="1" s="1"/>
  <c r="S24" i="20" s="1"/>
  <c r="I155" i="1"/>
  <c r="I157" i="1" s="1"/>
  <c r="I158" i="1" s="1"/>
  <c r="I110" i="1"/>
  <c r="J119" i="1" s="1"/>
  <c r="J88" i="18"/>
  <c r="R111" i="1"/>
  <c r="R114" i="1" s="1"/>
  <c r="R24" i="20" s="1"/>
  <c r="R119" i="1"/>
  <c r="X110" i="1"/>
  <c r="Y88" i="18"/>
  <c r="X155" i="1"/>
  <c r="X157" i="1" s="1"/>
  <c r="X158" i="1" s="1"/>
  <c r="AF90" i="18"/>
  <c r="AE59" i="1"/>
  <c r="G110" i="1"/>
  <c r="G155" i="1"/>
  <c r="G157" i="1" s="1"/>
  <c r="G158" i="1" s="1"/>
  <c r="H88" i="18"/>
  <c r="O111" i="1"/>
  <c r="O114" i="1" s="1"/>
  <c r="O24" i="20" s="1"/>
  <c r="P155" i="1"/>
  <c r="P157" i="1" s="1"/>
  <c r="P158" i="1" s="1"/>
  <c r="P110" i="1"/>
  <c r="Q119" i="1" s="1"/>
  <c r="Q88" i="18"/>
  <c r="U155" i="1"/>
  <c r="U157" i="1" s="1"/>
  <c r="U158" i="1" s="1"/>
  <c r="U110" i="1"/>
  <c r="V119" i="1" s="1"/>
  <c r="V88" i="18"/>
  <c r="C77" i="1"/>
  <c r="J111" i="1"/>
  <c r="J114" i="1" s="1"/>
  <c r="J24" i="20" s="1"/>
  <c r="AC111" i="1"/>
  <c r="AC114" i="1" s="1"/>
  <c r="AC24" i="20" s="1"/>
  <c r="N110" i="1"/>
  <c r="O119" i="1" s="1"/>
  <c r="N155" i="1"/>
  <c r="N157" i="1" s="1"/>
  <c r="N158" i="1" s="1"/>
  <c r="O88" i="18"/>
  <c r="AF111" i="1"/>
  <c r="AF114" i="1" s="1"/>
  <c r="AF24" i="20" s="1"/>
  <c r="AF119" i="1"/>
  <c r="AD90" i="18"/>
  <c r="AC59" i="1"/>
  <c r="AA111" i="1"/>
  <c r="AA114" i="1" s="1"/>
  <c r="AA24" i="20" s="1"/>
  <c r="AC94" i="18"/>
  <c r="AC89" i="18"/>
  <c r="AC91" i="18" s="1"/>
  <c r="Q111" i="1"/>
  <c r="Q114" i="1" s="1"/>
  <c r="Q24" i="20" s="1"/>
  <c r="V111" i="1"/>
  <c r="V114" i="1" s="1"/>
  <c r="V24" i="20" s="1"/>
  <c r="AE111" i="1"/>
  <c r="AE114" i="1" s="1"/>
  <c r="AE24" i="20" s="1"/>
  <c r="AA60" i="1" l="1"/>
  <c r="AG89" i="18"/>
  <c r="AG91" i="18" s="1"/>
  <c r="J60" i="1"/>
  <c r="K98" i="18"/>
  <c r="AG119" i="1"/>
  <c r="AB98" i="18"/>
  <c r="O60" i="1"/>
  <c r="D158" i="1"/>
  <c r="C158" i="1"/>
  <c r="T98" i="18"/>
  <c r="T99" i="18"/>
  <c r="AF97" i="18"/>
  <c r="AF98" i="18" s="1"/>
  <c r="AF95" i="18"/>
  <c r="AF96" i="18"/>
  <c r="I97" i="18"/>
  <c r="I99" i="18" s="1"/>
  <c r="I95" i="18"/>
  <c r="I96" i="18"/>
  <c r="AH97" i="18"/>
  <c r="AH99" i="18" s="1"/>
  <c r="AH96" i="18"/>
  <c r="AH95" i="18"/>
  <c r="AC97" i="18"/>
  <c r="AC99" i="18" s="1"/>
  <c r="AC96" i="18"/>
  <c r="AC95" i="18"/>
  <c r="P98" i="18"/>
  <c r="AD97" i="18"/>
  <c r="AC60" i="1" s="1"/>
  <c r="AC61" i="1" s="1"/>
  <c r="AC10" i="20" s="1"/>
  <c r="AC18" i="20" s="1"/>
  <c r="AC22" i="20" s="1"/>
  <c r="AC23" i="20" s="1"/>
  <c r="AD95" i="18"/>
  <c r="AD96" i="18"/>
  <c r="R98" i="18"/>
  <c r="R99" i="18"/>
  <c r="L97" i="18"/>
  <c r="L99" i="18" s="1"/>
  <c r="L95" i="18"/>
  <c r="L96" i="18"/>
  <c r="AA97" i="18"/>
  <c r="AA99" i="18" s="1"/>
  <c r="AA96" i="18"/>
  <c r="AA95" i="18"/>
  <c r="G97" i="18"/>
  <c r="G99" i="18" s="1"/>
  <c r="G96" i="18"/>
  <c r="G95" i="18"/>
  <c r="R60" i="1"/>
  <c r="N97" i="18"/>
  <c r="M60" i="1" s="1"/>
  <c r="M61" i="1" s="1"/>
  <c r="M10" i="20" s="1"/>
  <c r="M18" i="20" s="1"/>
  <c r="M22" i="20" s="1"/>
  <c r="M23" i="20" s="1"/>
  <c r="N95" i="18"/>
  <c r="N96" i="18"/>
  <c r="S99" i="18"/>
  <c r="AE97" i="18"/>
  <c r="AE99" i="18" s="1"/>
  <c r="AE96" i="18"/>
  <c r="AE95" i="18"/>
  <c r="X97" i="18"/>
  <c r="X99" i="18" s="1"/>
  <c r="X96" i="18"/>
  <c r="X95" i="18"/>
  <c r="AG97" i="18"/>
  <c r="AG99" i="18" s="1"/>
  <c r="AG95" i="18"/>
  <c r="AG96" i="18"/>
  <c r="AH89" i="18"/>
  <c r="AH91" i="18" s="1"/>
  <c r="AB111" i="1"/>
  <c r="AB114" i="1" s="1"/>
  <c r="AB24" i="20" s="1"/>
  <c r="AC119" i="1"/>
  <c r="AB90" i="18"/>
  <c r="AB91" i="18"/>
  <c r="S90" i="18"/>
  <c r="S91" i="18"/>
  <c r="J59" i="1"/>
  <c r="J61" i="1" s="1"/>
  <c r="J63" i="1" s="1"/>
  <c r="K91" i="18"/>
  <c r="P90" i="18"/>
  <c r="P91" i="18"/>
  <c r="Q59" i="1"/>
  <c r="Q61" i="1" s="1"/>
  <c r="Q10" i="20" s="1"/>
  <c r="Q18" i="20" s="1"/>
  <c r="Q22" i="20" s="1"/>
  <c r="Q23" i="20" s="1"/>
  <c r="R91" i="18"/>
  <c r="S59" i="1"/>
  <c r="S61" i="1" s="1"/>
  <c r="S10" i="20" s="1"/>
  <c r="S18" i="20" s="1"/>
  <c r="S22" i="20" s="1"/>
  <c r="S23" i="20" s="1"/>
  <c r="T91" i="18"/>
  <c r="X89" i="18"/>
  <c r="X91" i="18" s="1"/>
  <c r="I89" i="18"/>
  <c r="W94" i="18"/>
  <c r="AA59" i="1"/>
  <c r="AA61" i="1" s="1"/>
  <c r="AA10" i="20" s="1"/>
  <c r="AA18" i="20" s="1"/>
  <c r="AA22" i="20" s="1"/>
  <c r="AA23" i="20" s="1"/>
  <c r="O59" i="1"/>
  <c r="K90" i="18"/>
  <c r="AE119" i="1"/>
  <c r="AG111" i="1"/>
  <c r="AG114" i="1" s="1"/>
  <c r="AG24" i="20" s="1"/>
  <c r="Z111" i="1"/>
  <c r="Z114" i="1" s="1"/>
  <c r="Z24" i="20" s="1"/>
  <c r="W111" i="1"/>
  <c r="W114" i="1" s="1"/>
  <c r="W24" i="20" s="1"/>
  <c r="T90" i="18"/>
  <c r="R90" i="18"/>
  <c r="AE89" i="18"/>
  <c r="Z119" i="1"/>
  <c r="AD111" i="1"/>
  <c r="AD114" i="1" s="1"/>
  <c r="AD24" i="20" s="1"/>
  <c r="I84" i="18"/>
  <c r="H58" i="1"/>
  <c r="AE84" i="18"/>
  <c r="AD58" i="1"/>
  <c r="AA84" i="18"/>
  <c r="Z58" i="1"/>
  <c r="W84" i="18"/>
  <c r="V58" i="1"/>
  <c r="AA89" i="18"/>
  <c r="X84" i="18"/>
  <c r="W58" i="1"/>
  <c r="L89" i="18"/>
  <c r="H119" i="1"/>
  <c r="L84" i="18"/>
  <c r="K58" i="1"/>
  <c r="G84" i="18"/>
  <c r="F58" i="1"/>
  <c r="R59" i="1"/>
  <c r="G89" i="18"/>
  <c r="F119" i="1"/>
  <c r="K111" i="1"/>
  <c r="K114" i="1" s="1"/>
  <c r="K24" i="20" s="1"/>
  <c r="AC90" i="18"/>
  <c r="AB59" i="1"/>
  <c r="P111" i="1"/>
  <c r="P114" i="1" s="1"/>
  <c r="P24" i="20" s="1"/>
  <c r="P119" i="1"/>
  <c r="I111" i="1"/>
  <c r="I114" i="1" s="1"/>
  <c r="I24" i="20" s="1"/>
  <c r="I119" i="1"/>
  <c r="T111" i="1"/>
  <c r="T114" i="1" s="1"/>
  <c r="T24" i="20" s="1"/>
  <c r="T119" i="1"/>
  <c r="Z94" i="18"/>
  <c r="Z89" i="18"/>
  <c r="Z91" i="18" s="1"/>
  <c r="Y119" i="1"/>
  <c r="Y111" i="1"/>
  <c r="Y114" i="1" s="1"/>
  <c r="Y24" i="20" s="1"/>
  <c r="AI94" i="18"/>
  <c r="AI89" i="18"/>
  <c r="AI91" i="18" s="1"/>
  <c r="M94" i="18"/>
  <c r="M89" i="18"/>
  <c r="M91" i="18" s="1"/>
  <c r="O89" i="18"/>
  <c r="O91" i="18" s="1"/>
  <c r="O94" i="18"/>
  <c r="AG90" i="18"/>
  <c r="AF59" i="1"/>
  <c r="U119" i="1"/>
  <c r="U111" i="1"/>
  <c r="U114" i="1" s="1"/>
  <c r="U24" i="20" s="1"/>
  <c r="H89" i="18"/>
  <c r="H91" i="18" s="1"/>
  <c r="H94" i="18"/>
  <c r="X119" i="1"/>
  <c r="X111" i="1"/>
  <c r="X114" i="1" s="1"/>
  <c r="X24" i="20" s="1"/>
  <c r="F114" i="1"/>
  <c r="F24" i="20" s="1"/>
  <c r="F112" i="1"/>
  <c r="AH119" i="1"/>
  <c r="AH111" i="1"/>
  <c r="AH114" i="1" s="1"/>
  <c r="AH24" i="20" s="1"/>
  <c r="U94" i="18"/>
  <c r="U89" i="18"/>
  <c r="U91" i="18" s="1"/>
  <c r="N119" i="1"/>
  <c r="N111" i="1"/>
  <c r="N114" i="1" s="1"/>
  <c r="N24" i="20" s="1"/>
  <c r="V94" i="18"/>
  <c r="V89" i="18"/>
  <c r="V91" i="18" s="1"/>
  <c r="Y94" i="18"/>
  <c r="Y89" i="18"/>
  <c r="Y91" i="18" s="1"/>
  <c r="W90" i="18"/>
  <c r="V59" i="1"/>
  <c r="Q89" i="18"/>
  <c r="Q91" i="18" s="1"/>
  <c r="Q94" i="18"/>
  <c r="G119" i="1"/>
  <c r="G111" i="1"/>
  <c r="G114" i="1" s="1"/>
  <c r="G24" i="20" s="1"/>
  <c r="J94" i="18"/>
  <c r="J89" i="18"/>
  <c r="J91" i="18" s="1"/>
  <c r="L119" i="1"/>
  <c r="L111" i="1"/>
  <c r="L114" i="1" s="1"/>
  <c r="L24" i="20" s="1"/>
  <c r="O61" i="1" l="1"/>
  <c r="AE60" i="1"/>
  <c r="AE61" i="1" s="1"/>
  <c r="AE10" i="20" s="1"/>
  <c r="AE18" i="20" s="1"/>
  <c r="AE22" i="20" s="1"/>
  <c r="AE23" i="20" s="1"/>
  <c r="AF99" i="18"/>
  <c r="L98" i="18"/>
  <c r="AF60" i="1"/>
  <c r="AF61" i="1" s="1"/>
  <c r="AF100" i="1" s="1"/>
  <c r="AG60" i="1"/>
  <c r="AD60" i="1"/>
  <c r="AE98" i="18"/>
  <c r="G98" i="18"/>
  <c r="AH98" i="18"/>
  <c r="N99" i="18"/>
  <c r="AH90" i="18"/>
  <c r="I98" i="18"/>
  <c r="H60" i="1"/>
  <c r="AB60" i="1"/>
  <c r="AB61" i="1" s="1"/>
  <c r="AB10" i="20" s="1"/>
  <c r="AB18" i="20" s="1"/>
  <c r="AB22" i="20" s="1"/>
  <c r="AB23" i="20" s="1"/>
  <c r="AG59" i="1"/>
  <c r="AC98" i="18"/>
  <c r="M97" i="18"/>
  <c r="M99" i="18" s="1"/>
  <c r="M96" i="18"/>
  <c r="M95" i="18"/>
  <c r="AD98" i="18"/>
  <c r="N98" i="18"/>
  <c r="Y97" i="18"/>
  <c r="Y99" i="18" s="1"/>
  <c r="Y95" i="18"/>
  <c r="Y96" i="18"/>
  <c r="O97" i="18"/>
  <c r="O99" i="18" s="1"/>
  <c r="O96" i="18"/>
  <c r="O95" i="18"/>
  <c r="AD99" i="18"/>
  <c r="Q97" i="18"/>
  <c r="Q99" i="18" s="1"/>
  <c r="Q95" i="18"/>
  <c r="Q96" i="18"/>
  <c r="AI97" i="18"/>
  <c r="AI99" i="18" s="1"/>
  <c r="AI96" i="18"/>
  <c r="AI95" i="18"/>
  <c r="R61" i="1"/>
  <c r="R10" i="20" s="1"/>
  <c r="R18" i="20" s="1"/>
  <c r="R22" i="20" s="1"/>
  <c r="R23" i="20" s="1"/>
  <c r="V97" i="18"/>
  <c r="V99" i="18" s="1"/>
  <c r="V95" i="18"/>
  <c r="V96" i="18"/>
  <c r="Z97" i="18"/>
  <c r="Z99" i="18" s="1"/>
  <c r="Z95" i="18"/>
  <c r="Z96" i="18"/>
  <c r="W97" i="18"/>
  <c r="V60" i="1" s="1"/>
  <c r="V61" i="1" s="1"/>
  <c r="V10" i="20" s="1"/>
  <c r="V18" i="20" s="1"/>
  <c r="V22" i="20" s="1"/>
  <c r="V23" i="20" s="1"/>
  <c r="W96" i="18"/>
  <c r="W95" i="18"/>
  <c r="W60" i="1"/>
  <c r="Z60" i="1"/>
  <c r="J97" i="18"/>
  <c r="J99" i="18" s="1"/>
  <c r="J95" i="18"/>
  <c r="J96" i="18"/>
  <c r="U97" i="18"/>
  <c r="U99" i="18" s="1"/>
  <c r="U95" i="18"/>
  <c r="U96" i="18"/>
  <c r="X98" i="18"/>
  <c r="AA98" i="18"/>
  <c r="K60" i="1"/>
  <c r="AG98" i="18"/>
  <c r="H97" i="18"/>
  <c r="H99" i="18" s="1"/>
  <c r="H96" i="18"/>
  <c r="H95" i="18"/>
  <c r="F60" i="1"/>
  <c r="W59" i="1"/>
  <c r="X90" i="18"/>
  <c r="I90" i="18"/>
  <c r="I91" i="18"/>
  <c r="AA90" i="18"/>
  <c r="AA91" i="18"/>
  <c r="F59" i="1"/>
  <c r="G91" i="18"/>
  <c r="AE90" i="18"/>
  <c r="AE91" i="18"/>
  <c r="L90" i="18"/>
  <c r="L91" i="18"/>
  <c r="H59" i="1"/>
  <c r="AD59" i="1"/>
  <c r="Q93" i="1"/>
  <c r="Q63" i="1"/>
  <c r="Q79" i="1" s="1"/>
  <c r="Q122" i="1"/>
  <c r="Q100" i="1"/>
  <c r="Z59" i="1"/>
  <c r="S122" i="1"/>
  <c r="S100" i="1"/>
  <c r="K59" i="1"/>
  <c r="S93" i="1"/>
  <c r="S63" i="1"/>
  <c r="S66" i="1" s="1"/>
  <c r="S129" i="1" s="1"/>
  <c r="G90" i="18"/>
  <c r="J122" i="1"/>
  <c r="AE63" i="1"/>
  <c r="AE79" i="1" s="1"/>
  <c r="O122" i="1"/>
  <c r="O10" i="20"/>
  <c r="O18" i="20" s="1"/>
  <c r="O22" i="20" s="1"/>
  <c r="O23" i="20" s="1"/>
  <c r="AH28" i="20"/>
  <c r="G28" i="20"/>
  <c r="H28" i="20"/>
  <c r="T28" i="20"/>
  <c r="J28" i="20"/>
  <c r="I28" i="20"/>
  <c r="U28" i="20"/>
  <c r="F28" i="20"/>
  <c r="N28" i="20"/>
  <c r="O28" i="20"/>
  <c r="AD28" i="20"/>
  <c r="V28" i="20"/>
  <c r="Y28" i="20"/>
  <c r="AA28" i="20"/>
  <c r="AB28" i="20"/>
  <c r="AF28" i="20"/>
  <c r="R28" i="20"/>
  <c r="M28" i="20"/>
  <c r="L28" i="20"/>
  <c r="W28" i="20"/>
  <c r="P28" i="20"/>
  <c r="Z28" i="20"/>
  <c r="AE28" i="20"/>
  <c r="K28" i="20"/>
  <c r="AG28" i="20"/>
  <c r="S28" i="20"/>
  <c r="X28" i="20"/>
  <c r="Q28" i="20"/>
  <c r="J93" i="1"/>
  <c r="J10" i="20"/>
  <c r="J18" i="20" s="1"/>
  <c r="J22" i="20" s="1"/>
  <c r="J23" i="20" s="1"/>
  <c r="AC28" i="20"/>
  <c r="O63" i="1"/>
  <c r="O79" i="1" s="1"/>
  <c r="O93" i="1"/>
  <c r="J100" i="1"/>
  <c r="O100" i="1"/>
  <c r="AE100" i="1"/>
  <c r="AE122" i="1"/>
  <c r="AE93" i="1"/>
  <c r="C119" i="1"/>
  <c r="AA112" i="1"/>
  <c r="P112" i="1"/>
  <c r="AE112" i="1"/>
  <c r="J90" i="18"/>
  <c r="I59" i="1"/>
  <c r="L112" i="1"/>
  <c r="V112" i="1"/>
  <c r="X112" i="1"/>
  <c r="X115" i="1"/>
  <c r="J115" i="1"/>
  <c r="R115" i="1"/>
  <c r="P115" i="1"/>
  <c r="AD115" i="1"/>
  <c r="Y115" i="1"/>
  <c r="AG115" i="1"/>
  <c r="AH115" i="1"/>
  <c r="N115" i="1"/>
  <c r="AE115" i="1"/>
  <c r="K115" i="1"/>
  <c r="AA115" i="1"/>
  <c r="V115" i="1"/>
  <c r="F115" i="1"/>
  <c r="W115" i="1"/>
  <c r="S115" i="1"/>
  <c r="Q115" i="1"/>
  <c r="H115" i="1"/>
  <c r="O115" i="1"/>
  <c r="M115" i="1"/>
  <c r="T115" i="1"/>
  <c r="Z115" i="1"/>
  <c r="L115" i="1"/>
  <c r="AB115" i="1"/>
  <c r="G115" i="1"/>
  <c r="U115" i="1"/>
  <c r="I115" i="1"/>
  <c r="AF115" i="1"/>
  <c r="AC115" i="1"/>
  <c r="K112" i="1"/>
  <c r="O90" i="18"/>
  <c r="N59" i="1"/>
  <c r="AD112" i="1"/>
  <c r="AA100" i="1"/>
  <c r="AA122" i="1"/>
  <c r="AA63" i="1"/>
  <c r="AA93" i="1"/>
  <c r="AC63" i="1"/>
  <c r="AC122" i="1"/>
  <c r="AC93" i="1"/>
  <c r="AC100" i="1"/>
  <c r="O112" i="1"/>
  <c r="M90" i="18"/>
  <c r="L59" i="1"/>
  <c r="Z90" i="18"/>
  <c r="Y59" i="1"/>
  <c r="AB112" i="1"/>
  <c r="G112" i="1"/>
  <c r="H112" i="1"/>
  <c r="J112" i="1"/>
  <c r="AG112" i="1"/>
  <c r="S112" i="1"/>
  <c r="U90" i="18"/>
  <c r="T59" i="1"/>
  <c r="N112" i="1"/>
  <c r="Q90" i="18"/>
  <c r="P59" i="1"/>
  <c r="R112" i="1"/>
  <c r="Y112" i="1"/>
  <c r="W112" i="1"/>
  <c r="H90" i="18"/>
  <c r="G59" i="1"/>
  <c r="AI90" i="18"/>
  <c r="AH59" i="1"/>
  <c r="AH112" i="1"/>
  <c r="M112" i="1"/>
  <c r="Z112" i="1"/>
  <c r="T112" i="1"/>
  <c r="U112" i="1"/>
  <c r="X59" i="1"/>
  <c r="Y90" i="18"/>
  <c r="M93" i="1"/>
  <c r="M100" i="1"/>
  <c r="M63" i="1"/>
  <c r="M122" i="1"/>
  <c r="U59" i="1"/>
  <c r="V90" i="18"/>
  <c r="AF112" i="1"/>
  <c r="I112" i="1"/>
  <c r="AC112" i="1"/>
  <c r="Q112" i="1"/>
  <c r="J79" i="1"/>
  <c r="J66" i="1"/>
  <c r="J129" i="1" s="1"/>
  <c r="P60" i="1" l="1"/>
  <c r="P61" i="1" s="1"/>
  <c r="P10" i="20" s="1"/>
  <c r="P18" i="20" s="1"/>
  <c r="P22" i="20" s="1"/>
  <c r="P23" i="20" s="1"/>
  <c r="AG61" i="1"/>
  <c r="Y98" i="18"/>
  <c r="X60" i="1"/>
  <c r="X61" i="1" s="1"/>
  <c r="X10" i="20" s="1"/>
  <c r="X18" i="20" s="1"/>
  <c r="X22" i="20" s="1"/>
  <c r="X23" i="20" s="1"/>
  <c r="Q98" i="18"/>
  <c r="AD61" i="1"/>
  <c r="AD10" i="20" s="1"/>
  <c r="AD18" i="20" s="1"/>
  <c r="AD22" i="20" s="1"/>
  <c r="AD23" i="20" s="1"/>
  <c r="G60" i="1"/>
  <c r="G61" i="1" s="1"/>
  <c r="G10" i="20" s="1"/>
  <c r="G18" i="20" s="1"/>
  <c r="G22" i="20" s="1"/>
  <c r="G23" i="20" s="1"/>
  <c r="H98" i="18"/>
  <c r="O98" i="18"/>
  <c r="R93" i="1"/>
  <c r="W98" i="18"/>
  <c r="U98" i="18"/>
  <c r="R100" i="1"/>
  <c r="W99" i="18"/>
  <c r="T60" i="1"/>
  <c r="M98" i="18"/>
  <c r="L60" i="1"/>
  <c r="N60" i="1"/>
  <c r="N61" i="1" s="1"/>
  <c r="AI98" i="18"/>
  <c r="W61" i="1"/>
  <c r="W122" i="1" s="1"/>
  <c r="H61" i="1"/>
  <c r="H10" i="20" s="1"/>
  <c r="H18" i="20" s="1"/>
  <c r="H22" i="20" s="1"/>
  <c r="H23" i="20" s="1"/>
  <c r="AH60" i="1"/>
  <c r="AH61" i="1" s="1"/>
  <c r="Z98" i="18"/>
  <c r="I60" i="1"/>
  <c r="I61" i="1" s="1"/>
  <c r="I10" i="20" s="1"/>
  <c r="I18" i="20" s="1"/>
  <c r="I22" i="20" s="1"/>
  <c r="I23" i="20" s="1"/>
  <c r="U60" i="1"/>
  <c r="U61" i="1" s="1"/>
  <c r="Y60" i="1"/>
  <c r="Y61" i="1" s="1"/>
  <c r="Y10" i="20" s="1"/>
  <c r="Y18" i="20" s="1"/>
  <c r="Y22" i="20" s="1"/>
  <c r="Y23" i="20" s="1"/>
  <c r="F61" i="1"/>
  <c r="F93" i="1" s="1"/>
  <c r="K61" i="1"/>
  <c r="K10" i="20" s="1"/>
  <c r="K18" i="20" s="1"/>
  <c r="K22" i="20" s="1"/>
  <c r="K23" i="20" s="1"/>
  <c r="R122" i="1"/>
  <c r="Z61" i="1"/>
  <c r="Z10" i="20" s="1"/>
  <c r="Z18" i="20" s="1"/>
  <c r="Z22" i="20" s="1"/>
  <c r="Z23" i="20" s="1"/>
  <c r="J98" i="18"/>
  <c r="V98" i="18"/>
  <c r="R63" i="1"/>
  <c r="R79" i="1" s="1"/>
  <c r="R144" i="1" s="1"/>
  <c r="R145" i="1" s="1"/>
  <c r="Q123" i="1"/>
  <c r="Q66" i="1"/>
  <c r="Q129" i="1" s="1"/>
  <c r="Q133" i="1" s="1"/>
  <c r="S123" i="1"/>
  <c r="S79" i="1"/>
  <c r="S144" i="1" s="1"/>
  <c r="S145" i="1" s="1"/>
  <c r="J123" i="1"/>
  <c r="AE66" i="1"/>
  <c r="AE129" i="1" s="1"/>
  <c r="AE133" i="1" s="1"/>
  <c r="O123" i="1"/>
  <c r="AF93" i="1"/>
  <c r="AF123" i="1" s="1"/>
  <c r="AF10" i="20"/>
  <c r="AF18" i="20" s="1"/>
  <c r="AF22" i="20" s="1"/>
  <c r="AF23" i="20" s="1"/>
  <c r="AG122" i="1"/>
  <c r="AG10" i="20"/>
  <c r="AG18" i="20" s="1"/>
  <c r="AG22" i="20" s="1"/>
  <c r="AG23" i="20" s="1"/>
  <c r="O66" i="1"/>
  <c r="O129" i="1" s="1"/>
  <c r="O133" i="1" s="1"/>
  <c r="AF122" i="1"/>
  <c r="AF63" i="1"/>
  <c r="AF64" i="1" s="1"/>
  <c r="AE123" i="1"/>
  <c r="L61" i="1"/>
  <c r="AG63" i="1"/>
  <c r="AG93" i="1"/>
  <c r="AG100" i="1"/>
  <c r="AA79" i="1"/>
  <c r="AA66" i="1"/>
  <c r="AA129" i="1" s="1"/>
  <c r="J133" i="1"/>
  <c r="J131" i="1"/>
  <c r="M79" i="1"/>
  <c r="M66" i="1"/>
  <c r="M129" i="1" s="1"/>
  <c r="V93" i="1"/>
  <c r="V63" i="1"/>
  <c r="V122" i="1"/>
  <c r="V100" i="1"/>
  <c r="T61" i="1"/>
  <c r="T10" i="20" s="1"/>
  <c r="T18" i="20" s="1"/>
  <c r="T22" i="20" s="1"/>
  <c r="T23" i="20" s="1"/>
  <c r="AE144" i="1"/>
  <c r="AE145" i="1" s="1"/>
  <c r="Q144" i="1"/>
  <c r="Q145" i="1" s="1"/>
  <c r="M123" i="1"/>
  <c r="AC123" i="1"/>
  <c r="AC79" i="1"/>
  <c r="AC66" i="1"/>
  <c r="AC129" i="1" s="1"/>
  <c r="O144" i="1"/>
  <c r="O145" i="1" s="1"/>
  <c r="J144" i="1"/>
  <c r="J145" i="1" s="1"/>
  <c r="S133" i="1"/>
  <c r="S131" i="1"/>
  <c r="AB63" i="1"/>
  <c r="AC64" i="1" s="1"/>
  <c r="AB122" i="1"/>
  <c r="AB100" i="1"/>
  <c r="AB93" i="1"/>
  <c r="AA123" i="1"/>
  <c r="O149" i="1" l="1"/>
  <c r="AE149" i="1"/>
  <c r="AE151" i="1" s="1"/>
  <c r="S149" i="1"/>
  <c r="S31" i="20" s="1"/>
  <c r="S146" i="1"/>
  <c r="J149" i="1"/>
  <c r="J31" i="20" s="1"/>
  <c r="Q149" i="1"/>
  <c r="Q31" i="20" s="1"/>
  <c r="R149" i="1"/>
  <c r="R151" i="1" s="1"/>
  <c r="R146" i="1"/>
  <c r="AD122" i="1"/>
  <c r="R123" i="1"/>
  <c r="AD100" i="1"/>
  <c r="AD63" i="1"/>
  <c r="AD79" i="1" s="1"/>
  <c r="AD93" i="1"/>
  <c r="H122" i="1"/>
  <c r="H100" i="1"/>
  <c r="W63" i="1"/>
  <c r="W79" i="1" s="1"/>
  <c r="W144" i="1" s="1"/>
  <c r="W145" i="1" s="1"/>
  <c r="W10" i="20"/>
  <c r="W18" i="20" s="1"/>
  <c r="W22" i="20" s="1"/>
  <c r="W23" i="20" s="1"/>
  <c r="W93" i="1"/>
  <c r="H63" i="1"/>
  <c r="H79" i="1" s="1"/>
  <c r="H93" i="1"/>
  <c r="W100" i="1"/>
  <c r="S64" i="1"/>
  <c r="F63" i="1"/>
  <c r="F64" i="1" s="1"/>
  <c r="F122" i="1"/>
  <c r="Q131" i="1"/>
  <c r="F100" i="1"/>
  <c r="F123" i="1" s="1"/>
  <c r="R80" i="1"/>
  <c r="R64" i="1"/>
  <c r="Z93" i="1"/>
  <c r="R66" i="1"/>
  <c r="R129" i="1" s="1"/>
  <c r="F10" i="20"/>
  <c r="F18" i="20" s="1"/>
  <c r="K122" i="1"/>
  <c r="Z63" i="1"/>
  <c r="AA64" i="1" s="1"/>
  <c r="K93" i="1"/>
  <c r="Z100" i="1"/>
  <c r="K100" i="1"/>
  <c r="K63" i="1"/>
  <c r="K64" i="1" s="1"/>
  <c r="Z122" i="1"/>
  <c r="AE131" i="1"/>
  <c r="S80" i="1"/>
  <c r="O131" i="1"/>
  <c r="AG64" i="1"/>
  <c r="S151" i="1"/>
  <c r="O151" i="1"/>
  <c r="O31" i="20"/>
  <c r="U93" i="1"/>
  <c r="U10" i="20"/>
  <c r="U18" i="20" s="1"/>
  <c r="U22" i="20" s="1"/>
  <c r="U23" i="20" s="1"/>
  <c r="L100" i="1"/>
  <c r="L10" i="20"/>
  <c r="L18" i="20" s="1"/>
  <c r="L22" i="20" s="1"/>
  <c r="L23" i="20" s="1"/>
  <c r="AH100" i="1"/>
  <c r="AH10" i="20"/>
  <c r="AH18" i="20" s="1"/>
  <c r="AH22" i="20" s="1"/>
  <c r="AH23" i="20" s="1"/>
  <c r="N100" i="1"/>
  <c r="N10" i="20"/>
  <c r="N18" i="20" s="1"/>
  <c r="N22" i="20" s="1"/>
  <c r="N23" i="20" s="1"/>
  <c r="AE31" i="20"/>
  <c r="U63" i="1"/>
  <c r="V64" i="1" s="1"/>
  <c r="AF79" i="1"/>
  <c r="AF80" i="1" s="1"/>
  <c r="AF66" i="1"/>
  <c r="AF129" i="1" s="1"/>
  <c r="AF131" i="1" s="1"/>
  <c r="U122" i="1"/>
  <c r="U100" i="1"/>
  <c r="AH63" i="1"/>
  <c r="AH79" i="1" s="1"/>
  <c r="AH93" i="1"/>
  <c r="L122" i="1"/>
  <c r="L63" i="1"/>
  <c r="M64" i="1" s="1"/>
  <c r="L93" i="1"/>
  <c r="AH122" i="1"/>
  <c r="F95" i="1"/>
  <c r="F96" i="1" s="1"/>
  <c r="AG123" i="1"/>
  <c r="N93" i="1"/>
  <c r="AG79" i="1"/>
  <c r="AG144" i="1" s="1"/>
  <c r="AG145" i="1" s="1"/>
  <c r="N63" i="1"/>
  <c r="N64" i="1" s="1"/>
  <c r="N122" i="1"/>
  <c r="AG66" i="1"/>
  <c r="AG129" i="1" s="1"/>
  <c r="AG131" i="1" s="1"/>
  <c r="AB123" i="1"/>
  <c r="AC133" i="1"/>
  <c r="AC131" i="1"/>
  <c r="T100" i="1"/>
  <c r="T63" i="1"/>
  <c r="T122" i="1"/>
  <c r="T93" i="1"/>
  <c r="AC144" i="1"/>
  <c r="AC145" i="1" s="1"/>
  <c r="AA131" i="1"/>
  <c r="AA133" i="1"/>
  <c r="Y100" i="1"/>
  <c r="Y63" i="1"/>
  <c r="Y93" i="1"/>
  <c r="Y122" i="1"/>
  <c r="V123" i="1"/>
  <c r="G122" i="1"/>
  <c r="G100" i="1"/>
  <c r="G63" i="1"/>
  <c r="G93" i="1"/>
  <c r="AA144" i="1"/>
  <c r="AA145" i="1" s="1"/>
  <c r="AB64" i="1"/>
  <c r="AB79" i="1"/>
  <c r="AC80" i="1" s="1"/>
  <c r="AB66" i="1"/>
  <c r="AB129" i="1" s="1"/>
  <c r="V79" i="1"/>
  <c r="V66" i="1"/>
  <c r="V129" i="1" s="1"/>
  <c r="M131" i="1"/>
  <c r="M133" i="1"/>
  <c r="X93" i="1"/>
  <c r="X122" i="1"/>
  <c r="X63" i="1"/>
  <c r="X100" i="1"/>
  <c r="I93" i="1"/>
  <c r="I63" i="1"/>
  <c r="I100" i="1"/>
  <c r="I122" i="1"/>
  <c r="P122" i="1"/>
  <c r="P100" i="1"/>
  <c r="P93" i="1"/>
  <c r="P63" i="1"/>
  <c r="M144" i="1"/>
  <c r="M145" i="1" s="1"/>
  <c r="F22" i="20" l="1"/>
  <c r="L19" i="20"/>
  <c r="AC19" i="20"/>
  <c r="AE19" i="20"/>
  <c r="R19" i="20"/>
  <c r="M19" i="20"/>
  <c r="AF19" i="20"/>
  <c r="T19" i="20"/>
  <c r="X19" i="20"/>
  <c r="AD19" i="20"/>
  <c r="AH19" i="20"/>
  <c r="AG19" i="20"/>
  <c r="G19" i="20"/>
  <c r="K19" i="20"/>
  <c r="J19" i="20"/>
  <c r="O19" i="20"/>
  <c r="S19" i="20"/>
  <c r="P19" i="20"/>
  <c r="Z19" i="20"/>
  <c r="Y19" i="20"/>
  <c r="AB19" i="20"/>
  <c r="V19" i="20"/>
  <c r="Q19" i="20"/>
  <c r="I19" i="20"/>
  <c r="W19" i="20"/>
  <c r="F19" i="20"/>
  <c r="AA19" i="20"/>
  <c r="U19" i="20"/>
  <c r="N19" i="20"/>
  <c r="H19" i="20"/>
  <c r="Q151" i="1"/>
  <c r="Q33" i="20" s="1"/>
  <c r="R31" i="20"/>
  <c r="AA149" i="1"/>
  <c r="W149" i="1"/>
  <c r="W31" i="20" s="1"/>
  <c r="J151" i="1"/>
  <c r="J152" i="1" s="1"/>
  <c r="J34" i="20" s="1"/>
  <c r="M149" i="1"/>
  <c r="M151" i="1" s="1"/>
  <c r="AC149" i="1"/>
  <c r="AC151" i="1" s="1"/>
  <c r="AG149" i="1"/>
  <c r="AG31" i="20" s="1"/>
  <c r="AD123" i="1"/>
  <c r="H64" i="1"/>
  <c r="AE64" i="1"/>
  <c r="AD66" i="1"/>
  <c r="AD129" i="1" s="1"/>
  <c r="AD133" i="1" s="1"/>
  <c r="AD64" i="1"/>
  <c r="W66" i="1"/>
  <c r="W129" i="1" s="1"/>
  <c r="W131" i="1" s="1"/>
  <c r="G26" i="20"/>
  <c r="G27" i="20" s="1"/>
  <c r="W64" i="1"/>
  <c r="H123" i="1"/>
  <c r="H66" i="1"/>
  <c r="H129" i="1" s="1"/>
  <c r="H133" i="1" s="1"/>
  <c r="W123" i="1"/>
  <c r="J26" i="20"/>
  <c r="J27" i="20" s="1"/>
  <c r="F79" i="1"/>
  <c r="F80" i="1" s="1"/>
  <c r="F66" i="1"/>
  <c r="F129" i="1" s="1"/>
  <c r="F133" i="1" s="1"/>
  <c r="I26" i="20"/>
  <c r="I27" i="20" s="1"/>
  <c r="Z79" i="1"/>
  <c r="Z144" i="1" s="1"/>
  <c r="Z145" i="1" s="1"/>
  <c r="R133" i="1"/>
  <c r="R131" i="1"/>
  <c r="F26" i="20"/>
  <c r="F27" i="20" s="1"/>
  <c r="K26" i="20"/>
  <c r="K27" i="20" s="1"/>
  <c r="K123" i="1"/>
  <c r="Z66" i="1"/>
  <c r="Z129" i="1" s="1"/>
  <c r="Z133" i="1" s="1"/>
  <c r="Z123" i="1"/>
  <c r="K66" i="1"/>
  <c r="K129" i="1" s="1"/>
  <c r="K131" i="1" s="1"/>
  <c r="K79" i="1"/>
  <c r="K80" i="1" s="1"/>
  <c r="AF144" i="1"/>
  <c r="AF145" i="1" s="1"/>
  <c r="AF133" i="1"/>
  <c r="Z26" i="20"/>
  <c r="Z27" i="20" s="1"/>
  <c r="N26" i="20"/>
  <c r="N27" i="20" s="1"/>
  <c r="L123" i="1"/>
  <c r="P26" i="20"/>
  <c r="P27" i="20" s="1"/>
  <c r="N123" i="1"/>
  <c r="M26" i="20"/>
  <c r="M27" i="20" s="1"/>
  <c r="O26" i="20"/>
  <c r="O27" i="20" s="1"/>
  <c r="AG26" i="20"/>
  <c r="AG27" i="20" s="1"/>
  <c r="Q26" i="20"/>
  <c r="Q27" i="20" s="1"/>
  <c r="L26" i="20"/>
  <c r="L27" i="20" s="1"/>
  <c r="R26" i="20"/>
  <c r="R27" i="20" s="1"/>
  <c r="X26" i="20"/>
  <c r="X27" i="20" s="1"/>
  <c r="S26" i="20"/>
  <c r="S27" i="20" s="1"/>
  <c r="AH64" i="1"/>
  <c r="U66" i="1"/>
  <c r="U129" i="1" s="1"/>
  <c r="U133" i="1" s="1"/>
  <c r="Y26" i="20"/>
  <c r="Y27" i="20" s="1"/>
  <c r="U79" i="1"/>
  <c r="V80" i="1" s="1"/>
  <c r="V26" i="20"/>
  <c r="V27" i="20" s="1"/>
  <c r="AA26" i="20"/>
  <c r="AA27" i="20" s="1"/>
  <c r="AC26" i="20"/>
  <c r="AC27" i="20" s="1"/>
  <c r="O152" i="1"/>
  <c r="O34" i="20" s="1"/>
  <c r="O33" i="20"/>
  <c r="AE152" i="1"/>
  <c r="AE34" i="20" s="1"/>
  <c r="AE33" i="20"/>
  <c r="U123" i="1"/>
  <c r="AF26" i="20"/>
  <c r="AF27" i="20" s="1"/>
  <c r="AB26" i="20"/>
  <c r="AB27" i="20" s="1"/>
  <c r="R152" i="1"/>
  <c r="R34" i="20" s="1"/>
  <c r="R33" i="20"/>
  <c r="Q152" i="1"/>
  <c r="Q34" i="20" s="1"/>
  <c r="AA151" i="1"/>
  <c r="AA31" i="20"/>
  <c r="AH123" i="1"/>
  <c r="U26" i="20"/>
  <c r="U27" i="20" s="1"/>
  <c r="AH26" i="20"/>
  <c r="AH27" i="20" s="1"/>
  <c r="W26" i="20"/>
  <c r="W27" i="20" s="1"/>
  <c r="AE26" i="20"/>
  <c r="AE27" i="20" s="1"/>
  <c r="T26" i="20"/>
  <c r="T27" i="20" s="1"/>
  <c r="AD26" i="20"/>
  <c r="AD27" i="20" s="1"/>
  <c r="S152" i="1"/>
  <c r="S34" i="20" s="1"/>
  <c r="S33" i="20"/>
  <c r="AH66" i="1"/>
  <c r="AH129" i="1" s="1"/>
  <c r="AH131" i="1" s="1"/>
  <c r="AG80" i="1"/>
  <c r="L66" i="1"/>
  <c r="L129" i="1" s="1"/>
  <c r="L133" i="1" s="1"/>
  <c r="L79" i="1"/>
  <c r="M80" i="1" s="1"/>
  <c r="L64" i="1"/>
  <c r="F84" i="1"/>
  <c r="F86" i="1" s="1"/>
  <c r="F102" i="1" s="1"/>
  <c r="F103" i="1" s="1"/>
  <c r="F124" i="1" s="1"/>
  <c r="O64" i="1"/>
  <c r="N66" i="1"/>
  <c r="N129" i="1" s="1"/>
  <c r="N133" i="1" s="1"/>
  <c r="N79" i="1"/>
  <c r="O80" i="1" s="1"/>
  <c r="AG133" i="1"/>
  <c r="V144" i="1"/>
  <c r="V145" i="1" s="1"/>
  <c r="G123" i="1"/>
  <c r="W80" i="1"/>
  <c r="G64" i="1"/>
  <c r="G79" i="1"/>
  <c r="H80" i="1" s="1"/>
  <c r="G66" i="1"/>
  <c r="G129" i="1" s="1"/>
  <c r="T123" i="1"/>
  <c r="H144" i="1"/>
  <c r="H145" i="1" s="1"/>
  <c r="F97" i="1"/>
  <c r="G94" i="1"/>
  <c r="X64" i="1"/>
  <c r="X79" i="1"/>
  <c r="X66" i="1"/>
  <c r="X129" i="1" s="1"/>
  <c r="AB80" i="1"/>
  <c r="AB144" i="1"/>
  <c r="AB145" i="1" s="1"/>
  <c r="AH144" i="1"/>
  <c r="AH145" i="1" s="1"/>
  <c r="AH80" i="1"/>
  <c r="P64" i="1"/>
  <c r="P79" i="1"/>
  <c r="P66" i="1"/>
  <c r="P129" i="1" s="1"/>
  <c r="Q64" i="1"/>
  <c r="AB131" i="1"/>
  <c r="AB133" i="1"/>
  <c r="T64" i="1"/>
  <c r="T79" i="1"/>
  <c r="T66" i="1"/>
  <c r="T129" i="1" s="1"/>
  <c r="P123" i="1"/>
  <c r="Y123" i="1"/>
  <c r="X123" i="1"/>
  <c r="Y79" i="1"/>
  <c r="Y64" i="1"/>
  <c r="Y66" i="1"/>
  <c r="Y129" i="1" s="1"/>
  <c r="Z64" i="1"/>
  <c r="I64" i="1"/>
  <c r="I79" i="1"/>
  <c r="I66" i="1"/>
  <c r="I129" i="1" s="1"/>
  <c r="J64" i="1"/>
  <c r="I123" i="1"/>
  <c r="AD80" i="1"/>
  <c r="AD144" i="1"/>
  <c r="AD145" i="1" s="1"/>
  <c r="AE80" i="1"/>
  <c r="V131" i="1"/>
  <c r="V133" i="1"/>
  <c r="U64" i="1"/>
  <c r="H26" i="20" l="1"/>
  <c r="H27" i="20" s="1"/>
  <c r="F23" i="20"/>
  <c r="W151" i="1"/>
  <c r="W152" i="1" s="1"/>
  <c r="W34" i="20" s="1"/>
  <c r="AC31" i="20"/>
  <c r="AG151" i="1"/>
  <c r="AG152" i="1" s="1"/>
  <c r="AG34" i="20" s="1"/>
  <c r="J33" i="20"/>
  <c r="AD149" i="1"/>
  <c r="AD151" i="1" s="1"/>
  <c r="AD146" i="1"/>
  <c r="AE146" i="1"/>
  <c r="H149" i="1"/>
  <c r="H151" i="1" s="1"/>
  <c r="AF149" i="1"/>
  <c r="AF31" i="20" s="1"/>
  <c r="AF146" i="1"/>
  <c r="Z149" i="1"/>
  <c r="Z31" i="20" s="1"/>
  <c r="AG146" i="1"/>
  <c r="V149" i="1"/>
  <c r="V151" i="1" s="1"/>
  <c r="AH149" i="1"/>
  <c r="AH151" i="1" s="1"/>
  <c r="AH146" i="1"/>
  <c r="W146" i="1"/>
  <c r="AA146" i="1"/>
  <c r="AB149" i="1"/>
  <c r="AB31" i="20" s="1"/>
  <c r="AB146" i="1"/>
  <c r="M31" i="20"/>
  <c r="AC146" i="1"/>
  <c r="AD131" i="1"/>
  <c r="W133" i="1"/>
  <c r="H131" i="1"/>
  <c r="K133" i="1"/>
  <c r="Z131" i="1"/>
  <c r="F144" i="1"/>
  <c r="F145" i="1" s="1"/>
  <c r="F131" i="1"/>
  <c r="K144" i="1"/>
  <c r="K145" i="1" s="1"/>
  <c r="AA80" i="1"/>
  <c r="U131" i="1"/>
  <c r="L144" i="1"/>
  <c r="L145" i="1" s="1"/>
  <c r="U80" i="1"/>
  <c r="U144" i="1"/>
  <c r="U145" i="1" s="1"/>
  <c r="V146" i="1" s="1"/>
  <c r="AA152" i="1"/>
  <c r="AA34" i="20" s="1"/>
  <c r="AA33" i="20"/>
  <c r="AC152" i="1"/>
  <c r="AC34" i="20" s="1"/>
  <c r="AC33" i="20"/>
  <c r="AH133" i="1"/>
  <c r="M152" i="1"/>
  <c r="M34" i="20" s="1"/>
  <c r="M33" i="20"/>
  <c r="L131" i="1"/>
  <c r="N144" i="1"/>
  <c r="N145" i="1" s="1"/>
  <c r="N80" i="1"/>
  <c r="L80" i="1"/>
  <c r="N131" i="1"/>
  <c r="F88" i="1"/>
  <c r="G133" i="1"/>
  <c r="G131" i="1"/>
  <c r="Y133" i="1"/>
  <c r="Y131" i="1"/>
  <c r="G80" i="1"/>
  <c r="G144" i="1"/>
  <c r="G145" i="1" s="1"/>
  <c r="Y80" i="1"/>
  <c r="Y144" i="1"/>
  <c r="Y145" i="1" s="1"/>
  <c r="Z80" i="1"/>
  <c r="P144" i="1"/>
  <c r="P145" i="1" s="1"/>
  <c r="P80" i="1"/>
  <c r="Q80" i="1"/>
  <c r="I131" i="1"/>
  <c r="I133" i="1"/>
  <c r="C64" i="1"/>
  <c r="F127" i="1"/>
  <c r="F125" i="1"/>
  <c r="F126" i="1"/>
  <c r="P133" i="1"/>
  <c r="P131" i="1"/>
  <c r="T131" i="1"/>
  <c r="T133" i="1"/>
  <c r="F105" i="1"/>
  <c r="F104" i="1"/>
  <c r="G101" i="1"/>
  <c r="I144" i="1"/>
  <c r="I145" i="1" s="1"/>
  <c r="I80" i="1"/>
  <c r="J80" i="1"/>
  <c r="T144" i="1"/>
  <c r="T145" i="1" s="1"/>
  <c r="T80" i="1"/>
  <c r="X131" i="1"/>
  <c r="X133" i="1"/>
  <c r="G95" i="1"/>
  <c r="G84" i="1" s="1"/>
  <c r="X144" i="1"/>
  <c r="X145" i="1" s="1"/>
  <c r="X80" i="1"/>
  <c r="AB151" i="1" l="1"/>
  <c r="W33" i="20"/>
  <c r="AG33" i="20"/>
  <c r="AD31" i="20"/>
  <c r="Z151" i="1"/>
  <c r="Z152" i="1" s="1"/>
  <c r="Z34" i="20" s="1"/>
  <c r="AH31" i="20"/>
  <c r="V31" i="20"/>
  <c r="Y149" i="1"/>
  <c r="Y31" i="20" s="1"/>
  <c r="Y146" i="1"/>
  <c r="K149" i="1"/>
  <c r="K31" i="20" s="1"/>
  <c r="K146" i="1"/>
  <c r="AF151" i="1"/>
  <c r="AF152" i="1" s="1"/>
  <c r="AF34" i="20" s="1"/>
  <c r="H31" i="20"/>
  <c r="G149" i="1"/>
  <c r="G31" i="20" s="1"/>
  <c r="G146" i="1"/>
  <c r="P149" i="1"/>
  <c r="P31" i="20" s="1"/>
  <c r="P146" i="1"/>
  <c r="Q146" i="1"/>
  <c r="T149" i="1"/>
  <c r="T31" i="20" s="1"/>
  <c r="T146" i="1"/>
  <c r="H146" i="1"/>
  <c r="N149" i="1"/>
  <c r="N151" i="1" s="1"/>
  <c r="N146" i="1"/>
  <c r="O146" i="1"/>
  <c r="U149" i="1"/>
  <c r="U151" i="1" s="1"/>
  <c r="U33" i="20" s="1"/>
  <c r="U146" i="1"/>
  <c r="F149" i="1"/>
  <c r="F151" i="1" s="1"/>
  <c r="F152" i="1" s="1"/>
  <c r="F146" i="1"/>
  <c r="X149" i="1"/>
  <c r="X151" i="1" s="1"/>
  <c r="X146" i="1"/>
  <c r="I149" i="1"/>
  <c r="I31" i="20" s="1"/>
  <c r="I146" i="1"/>
  <c r="J146" i="1"/>
  <c r="L149" i="1"/>
  <c r="L151" i="1" s="1"/>
  <c r="L33" i="20" s="1"/>
  <c r="L146" i="1"/>
  <c r="M146" i="1"/>
  <c r="Z146" i="1"/>
  <c r="AI144" i="1"/>
  <c r="AI145" i="1" s="1"/>
  <c r="AH152" i="1"/>
  <c r="AH34" i="20" s="1"/>
  <c r="AH33" i="20"/>
  <c r="V152" i="1"/>
  <c r="V34" i="20" s="1"/>
  <c r="V33" i="20"/>
  <c r="AB152" i="1"/>
  <c r="AB34" i="20" s="1"/>
  <c r="AB33" i="20"/>
  <c r="H152" i="1"/>
  <c r="H34" i="20" s="1"/>
  <c r="H33" i="20"/>
  <c r="AD152" i="1"/>
  <c r="AD34" i="20" s="1"/>
  <c r="AD33" i="20"/>
  <c r="C133" i="1"/>
  <c r="C80" i="1"/>
  <c r="G96" i="1"/>
  <c r="G97" i="1" s="1"/>
  <c r="G86" i="1"/>
  <c r="G102" i="1" s="1"/>
  <c r="G103" i="1" s="1"/>
  <c r="Y151" i="1" l="1"/>
  <c r="Z33" i="20"/>
  <c r="I151" i="1"/>
  <c r="P151" i="1"/>
  <c r="P152" i="1" s="1"/>
  <c r="P34" i="20" s="1"/>
  <c r="N31" i="20"/>
  <c r="U152" i="1"/>
  <c r="U34" i="20" s="1"/>
  <c r="F33" i="20"/>
  <c r="L152" i="1"/>
  <c r="L34" i="20" s="1"/>
  <c r="U31" i="20"/>
  <c r="G151" i="1"/>
  <c r="G152" i="1" s="1"/>
  <c r="G34" i="20" s="1"/>
  <c r="AF33" i="20"/>
  <c r="X31" i="20"/>
  <c r="T151" i="1"/>
  <c r="T152" i="1" s="1"/>
  <c r="T34" i="20" s="1"/>
  <c r="L31" i="20"/>
  <c r="F31" i="20"/>
  <c r="K151" i="1"/>
  <c r="AI149" i="1"/>
  <c r="AI151" i="1"/>
  <c r="AI152" i="1" s="1"/>
  <c r="F34" i="20"/>
  <c r="I152" i="1"/>
  <c r="I34" i="20" s="1"/>
  <c r="I33" i="20"/>
  <c r="X152" i="1"/>
  <c r="X34" i="20" s="1"/>
  <c r="X33" i="20"/>
  <c r="N152" i="1"/>
  <c r="N34" i="20" s="1"/>
  <c r="N33" i="20"/>
  <c r="Y152" i="1"/>
  <c r="Y34" i="20" s="1"/>
  <c r="Y33" i="20"/>
  <c r="H94" i="1"/>
  <c r="H95" i="1" s="1"/>
  <c r="H84" i="1" s="1"/>
  <c r="G88" i="1"/>
  <c r="G105" i="1"/>
  <c r="G104" i="1"/>
  <c r="H101" i="1"/>
  <c r="G124" i="1"/>
  <c r="P33" i="20" l="1"/>
  <c r="D31" i="20"/>
  <c r="D33" i="20" s="1"/>
  <c r="G33" i="20"/>
  <c r="T33" i="20"/>
  <c r="K33" i="20"/>
  <c r="K152" i="1"/>
  <c r="K34" i="20" s="1"/>
  <c r="D34" i="20" s="1"/>
  <c r="H96" i="1"/>
  <c r="G125" i="1"/>
  <c r="G126" i="1"/>
  <c r="G127" i="1"/>
  <c r="H86" i="1"/>
  <c r="H102" i="1" s="1"/>
  <c r="H103" i="1" s="1"/>
  <c r="C152" i="1" l="1"/>
  <c r="D152" i="1"/>
  <c r="H104" i="1"/>
  <c r="H105" i="1"/>
  <c r="I101" i="1"/>
  <c r="H88" i="1"/>
  <c r="H97" i="1"/>
  <c r="H124" i="1"/>
  <c r="I94" i="1"/>
  <c r="I95" i="1" l="1"/>
  <c r="I84" i="1" s="1"/>
  <c r="H127" i="1"/>
  <c r="H125" i="1"/>
  <c r="H126" i="1"/>
  <c r="I96" i="1" l="1"/>
  <c r="J94" i="1" s="1"/>
  <c r="I86" i="1"/>
  <c r="I102" i="1" s="1"/>
  <c r="I103" i="1" s="1"/>
  <c r="I124" i="1" l="1"/>
  <c r="I127" i="1" s="1"/>
  <c r="I97" i="1"/>
  <c r="I88" i="1"/>
  <c r="J95" i="1"/>
  <c r="J84" i="1" s="1"/>
  <c r="I105" i="1"/>
  <c r="J101" i="1"/>
  <c r="I104" i="1"/>
  <c r="I125" i="1" l="1"/>
  <c r="I126" i="1"/>
  <c r="J86" i="1"/>
  <c r="J102" i="1" s="1"/>
  <c r="J103" i="1" s="1"/>
  <c r="J96" i="1"/>
  <c r="J104" i="1" l="1"/>
  <c r="K101" i="1"/>
  <c r="J105" i="1"/>
  <c r="J124" i="1"/>
  <c r="K94" i="1"/>
  <c r="J97" i="1"/>
  <c r="J88" i="1"/>
  <c r="J125" i="1" l="1"/>
  <c r="J127" i="1"/>
  <c r="J126" i="1"/>
  <c r="K95" i="1"/>
  <c r="K84" i="1" s="1"/>
  <c r="K96" i="1" l="1"/>
  <c r="K86" i="1"/>
  <c r="K102" i="1" s="1"/>
  <c r="K103" i="1" s="1"/>
  <c r="K88" i="1" l="1"/>
  <c r="K105" i="1"/>
  <c r="K104" i="1"/>
  <c r="L101" i="1"/>
  <c r="K97" i="1"/>
  <c r="K124" i="1"/>
  <c r="L94" i="1"/>
  <c r="L95" i="1" l="1"/>
  <c r="L84" i="1" s="1"/>
  <c r="K127" i="1"/>
  <c r="K125" i="1"/>
  <c r="K126" i="1"/>
  <c r="L86" i="1" l="1"/>
  <c r="L102" i="1" s="1"/>
  <c r="L103" i="1" s="1"/>
  <c r="L96" i="1"/>
  <c r="L88" i="1" l="1"/>
  <c r="L124" i="1"/>
  <c r="L97" i="1"/>
  <c r="M94" i="1"/>
  <c r="L105" i="1"/>
  <c r="L104" i="1"/>
  <c r="M101" i="1"/>
  <c r="M95" i="1" l="1"/>
  <c r="M84" i="1" s="1"/>
  <c r="L125" i="1"/>
  <c r="L127" i="1"/>
  <c r="L126" i="1"/>
  <c r="M86" i="1" l="1"/>
  <c r="M102" i="1" s="1"/>
  <c r="M103" i="1" s="1"/>
  <c r="M96" i="1"/>
  <c r="N94" i="1" l="1"/>
  <c r="M97" i="1"/>
  <c r="M124" i="1"/>
  <c r="M104" i="1"/>
  <c r="M105" i="1"/>
  <c r="N101" i="1"/>
  <c r="M88" i="1"/>
  <c r="M127" i="1" l="1"/>
  <c r="M126" i="1"/>
  <c r="M125" i="1"/>
  <c r="N95" i="1"/>
  <c r="N84" i="1" s="1"/>
  <c r="N86" i="1" l="1"/>
  <c r="N102" i="1" s="1"/>
  <c r="N103" i="1" s="1"/>
  <c r="N96" i="1"/>
  <c r="N97" i="1" l="1"/>
  <c r="N124" i="1"/>
  <c r="O94" i="1"/>
  <c r="N105" i="1"/>
  <c r="N104" i="1"/>
  <c r="O101" i="1"/>
  <c r="N88" i="1"/>
  <c r="O95" i="1" l="1"/>
  <c r="O84" i="1" s="1"/>
  <c r="N127" i="1"/>
  <c r="N125" i="1"/>
  <c r="N126" i="1"/>
  <c r="O86" i="1" l="1"/>
  <c r="O102" i="1" s="1"/>
  <c r="O103" i="1" s="1"/>
  <c r="O96" i="1"/>
  <c r="O97" i="1" l="1"/>
  <c r="O124" i="1"/>
  <c r="P94" i="1"/>
  <c r="O104" i="1"/>
  <c r="O105" i="1"/>
  <c r="P101" i="1"/>
  <c r="O88" i="1"/>
  <c r="P95" i="1" l="1"/>
  <c r="P84" i="1" s="1"/>
  <c r="O126" i="1"/>
  <c r="O125" i="1"/>
  <c r="O127" i="1"/>
  <c r="P86" i="1" l="1"/>
  <c r="P102" i="1" s="1"/>
  <c r="P103" i="1" s="1"/>
  <c r="P96" i="1"/>
  <c r="P124" i="1" l="1"/>
  <c r="Q94" i="1"/>
  <c r="P97" i="1"/>
  <c r="P104" i="1"/>
  <c r="P105" i="1"/>
  <c r="Q101" i="1"/>
  <c r="P88" i="1"/>
  <c r="Q95" i="1" l="1"/>
  <c r="Q84" i="1" s="1"/>
  <c r="P125" i="1"/>
  <c r="P126" i="1"/>
  <c r="P127" i="1"/>
  <c r="Q86" i="1" l="1"/>
  <c r="Q102" i="1" s="1"/>
  <c r="Q103" i="1" s="1"/>
  <c r="Q96" i="1"/>
  <c r="Q104" i="1" l="1"/>
  <c r="Q105" i="1"/>
  <c r="R101" i="1"/>
  <c r="R94" i="1"/>
  <c r="Q97" i="1"/>
  <c r="Q124" i="1"/>
  <c r="Q88" i="1"/>
  <c r="Q125" i="1" l="1"/>
  <c r="Q127" i="1"/>
  <c r="Q126" i="1"/>
  <c r="R95" i="1"/>
  <c r="R84" i="1" s="1"/>
  <c r="R86" i="1" l="1"/>
  <c r="R102" i="1" s="1"/>
  <c r="R103" i="1" s="1"/>
  <c r="R96" i="1"/>
  <c r="R97" i="1" l="1"/>
  <c r="S94" i="1"/>
  <c r="R124" i="1"/>
  <c r="S101" i="1"/>
  <c r="R105" i="1"/>
  <c r="R104" i="1"/>
  <c r="R88" i="1"/>
  <c r="R127" i="1" l="1"/>
  <c r="R125" i="1"/>
  <c r="R126" i="1"/>
  <c r="S95" i="1"/>
  <c r="S84" i="1" s="1"/>
  <c r="S86" i="1" l="1"/>
  <c r="S102" i="1" s="1"/>
  <c r="S103" i="1" s="1"/>
  <c r="S96" i="1"/>
  <c r="S88" i="1" l="1"/>
  <c r="S124" i="1"/>
  <c r="S97" i="1"/>
  <c r="T94" i="1"/>
  <c r="S104" i="1"/>
  <c r="S105" i="1"/>
  <c r="T101" i="1"/>
  <c r="T95" i="1" l="1"/>
  <c r="T84" i="1" s="1"/>
  <c r="S125" i="1"/>
  <c r="S127" i="1"/>
  <c r="S126" i="1"/>
  <c r="T86" i="1" l="1"/>
  <c r="T102" i="1" s="1"/>
  <c r="T103" i="1" s="1"/>
  <c r="T96" i="1"/>
  <c r="T88" i="1" l="1"/>
  <c r="T97" i="1"/>
  <c r="T124" i="1"/>
  <c r="U94" i="1"/>
  <c r="T104" i="1"/>
  <c r="T105" i="1"/>
  <c r="U101" i="1"/>
  <c r="U95" i="1" l="1"/>
  <c r="U84" i="1" s="1"/>
  <c r="T126" i="1"/>
  <c r="T125" i="1"/>
  <c r="T127" i="1"/>
  <c r="U86" i="1" l="1"/>
  <c r="U102" i="1" s="1"/>
  <c r="U103" i="1" s="1"/>
  <c r="U96" i="1"/>
  <c r="U88" i="1" l="1"/>
  <c r="U124" i="1"/>
  <c r="U97" i="1"/>
  <c r="V94" i="1"/>
  <c r="U105" i="1"/>
  <c r="V101" i="1"/>
  <c r="U104" i="1"/>
  <c r="V95" i="1" l="1"/>
  <c r="V84" i="1" s="1"/>
  <c r="U126" i="1"/>
  <c r="U127" i="1"/>
  <c r="U125" i="1"/>
  <c r="V86" i="1" l="1"/>
  <c r="V102" i="1" s="1"/>
  <c r="V103" i="1" s="1"/>
  <c r="V96" i="1"/>
  <c r="V97" i="1" l="1"/>
  <c r="V124" i="1"/>
  <c r="W94" i="1"/>
  <c r="V104" i="1"/>
  <c r="V105" i="1"/>
  <c r="W101" i="1"/>
  <c r="V88" i="1"/>
  <c r="W95" i="1" l="1"/>
  <c r="W84" i="1" s="1"/>
  <c r="V126" i="1"/>
  <c r="V125" i="1"/>
  <c r="V127" i="1"/>
  <c r="W86" i="1" l="1"/>
  <c r="W102" i="1" s="1"/>
  <c r="W103" i="1" s="1"/>
  <c r="W96" i="1"/>
  <c r="W88" i="1" l="1"/>
  <c r="W124" i="1"/>
  <c r="W97" i="1"/>
  <c r="X94" i="1"/>
  <c r="X101" i="1"/>
  <c r="W105" i="1"/>
  <c r="W104" i="1"/>
  <c r="X95" i="1" l="1"/>
  <c r="X84" i="1" s="1"/>
  <c r="W126" i="1"/>
  <c r="W127" i="1"/>
  <c r="W125" i="1"/>
  <c r="X86" i="1" l="1"/>
  <c r="X102" i="1" s="1"/>
  <c r="X103" i="1" s="1"/>
  <c r="X96" i="1"/>
  <c r="X104" i="1" l="1"/>
  <c r="X105" i="1"/>
  <c r="Y101" i="1"/>
  <c r="X97" i="1"/>
  <c r="X124" i="1"/>
  <c r="Y94" i="1"/>
  <c r="X88" i="1"/>
  <c r="Y95" i="1" l="1"/>
  <c r="Y84" i="1" s="1"/>
  <c r="X125" i="1"/>
  <c r="X127" i="1"/>
  <c r="X126" i="1"/>
  <c r="Y96" i="1" l="1"/>
  <c r="Y97" i="1" s="1"/>
  <c r="Y86" i="1"/>
  <c r="Y102" i="1" s="1"/>
  <c r="Y103" i="1" s="1"/>
  <c r="Z94" i="1" l="1"/>
  <c r="Z95" i="1" s="1"/>
  <c r="Z84" i="1" s="1"/>
  <c r="Y124" i="1"/>
  <c r="Y127" i="1" s="1"/>
  <c r="Y104" i="1"/>
  <c r="Z101" i="1"/>
  <c r="Y105" i="1"/>
  <c r="Y88" i="1"/>
  <c r="Y126" i="1" l="1"/>
  <c r="Y125" i="1"/>
  <c r="Z96" i="1"/>
  <c r="AA94" i="1" s="1"/>
  <c r="Z86" i="1"/>
  <c r="Z102" i="1" s="1"/>
  <c r="Z103" i="1" s="1"/>
  <c r="Z97" i="1" l="1"/>
  <c r="Z105" i="1"/>
  <c r="Z104" i="1"/>
  <c r="AA101" i="1"/>
  <c r="Z124" i="1"/>
  <c r="Z88" i="1"/>
  <c r="AA95" i="1"/>
  <c r="AA84" i="1" s="1"/>
  <c r="AA86" i="1" l="1"/>
  <c r="AA102" i="1" s="1"/>
  <c r="AA103" i="1" s="1"/>
  <c r="AA96" i="1"/>
  <c r="Z125" i="1"/>
  <c r="Z126" i="1"/>
  <c r="Z127" i="1"/>
  <c r="AA104" i="1" l="1"/>
  <c r="AA105" i="1"/>
  <c r="AB101" i="1"/>
  <c r="AA97" i="1"/>
  <c r="AA124" i="1"/>
  <c r="AB94" i="1"/>
  <c r="AA88" i="1"/>
  <c r="AB95" i="1" l="1"/>
  <c r="AB84" i="1" s="1"/>
  <c r="AA127" i="1"/>
  <c r="AA126" i="1"/>
  <c r="AA125" i="1"/>
  <c r="AB86" i="1" l="1"/>
  <c r="AB102" i="1" s="1"/>
  <c r="AB103" i="1" s="1"/>
  <c r="AB96" i="1"/>
  <c r="AB97" i="1" l="1"/>
  <c r="AC94" i="1"/>
  <c r="AB124" i="1"/>
  <c r="AB105" i="1"/>
  <c r="AB104" i="1"/>
  <c r="AC101" i="1"/>
  <c r="AB88" i="1"/>
  <c r="AB127" i="1" l="1"/>
  <c r="AB125" i="1"/>
  <c r="AB126" i="1"/>
  <c r="AC95" i="1"/>
  <c r="AC84" i="1" s="1"/>
  <c r="AC86" i="1" l="1"/>
  <c r="AC102" i="1" s="1"/>
  <c r="AC103" i="1" s="1"/>
  <c r="AC96" i="1"/>
  <c r="AC104" i="1" l="1"/>
  <c r="AC105" i="1"/>
  <c r="AD101" i="1"/>
  <c r="AC124" i="1"/>
  <c r="AD94" i="1"/>
  <c r="AC97" i="1"/>
  <c r="AC88" i="1"/>
  <c r="AD95" i="1" l="1"/>
  <c r="AD84" i="1" s="1"/>
  <c r="AC126" i="1"/>
  <c r="AC125" i="1"/>
  <c r="AC127" i="1"/>
  <c r="AD86" i="1" l="1"/>
  <c r="AD102" i="1" s="1"/>
  <c r="AD103" i="1" s="1"/>
  <c r="AD96" i="1"/>
  <c r="AE94" i="1" l="1"/>
  <c r="AD124" i="1"/>
  <c r="AD97" i="1"/>
  <c r="AD104" i="1"/>
  <c r="AD105" i="1"/>
  <c r="AE101" i="1"/>
  <c r="AD88" i="1"/>
  <c r="AD127" i="1" l="1"/>
  <c r="AD126" i="1"/>
  <c r="AD125" i="1"/>
  <c r="AE95" i="1"/>
  <c r="AE84" i="1" s="1"/>
  <c r="AE96" i="1" l="1"/>
  <c r="AE86" i="1"/>
  <c r="AE102" i="1" s="1"/>
  <c r="AE103" i="1" s="1"/>
  <c r="AE88" i="1" l="1"/>
  <c r="AE104" i="1"/>
  <c r="AE105" i="1"/>
  <c r="AF101" i="1"/>
  <c r="AF94" i="1"/>
  <c r="AE124" i="1"/>
  <c r="AE97" i="1"/>
  <c r="AF95" i="1" l="1"/>
  <c r="AF84" i="1" s="1"/>
  <c r="AE126" i="1"/>
  <c r="AE125" i="1"/>
  <c r="AE127" i="1"/>
  <c r="AF86" i="1" l="1"/>
  <c r="AF102" i="1" s="1"/>
  <c r="AF103" i="1" s="1"/>
  <c r="AF96" i="1"/>
  <c r="AF88" i="1" l="1"/>
  <c r="AF97" i="1"/>
  <c r="AG94" i="1"/>
  <c r="AF124" i="1"/>
  <c r="AF104" i="1"/>
  <c r="AG101" i="1"/>
  <c r="AF105" i="1"/>
  <c r="AF125" i="1" l="1"/>
  <c r="AF126" i="1"/>
  <c r="AF127" i="1"/>
  <c r="AG95" i="1"/>
  <c r="AG84" i="1" s="1"/>
  <c r="AG96" i="1" l="1"/>
  <c r="AG97" i="1" s="1"/>
  <c r="AG86" i="1"/>
  <c r="AG102" i="1" s="1"/>
  <c r="AG103" i="1" s="1"/>
  <c r="AH94" i="1" l="1"/>
  <c r="AH95" i="1" s="1"/>
  <c r="AH84" i="1" s="1"/>
  <c r="AG104" i="1"/>
  <c r="AG105" i="1"/>
  <c r="AH101" i="1"/>
  <c r="AG88" i="1"/>
  <c r="AG124" i="1"/>
  <c r="AG125" i="1" l="1"/>
  <c r="AG127" i="1"/>
  <c r="AG126" i="1"/>
  <c r="AH86" i="1"/>
  <c r="AH102" i="1" s="1"/>
  <c r="AH103" i="1" s="1"/>
  <c r="AH96" i="1"/>
  <c r="AH105" i="1" l="1"/>
  <c r="AH104" i="1"/>
  <c r="AH124" i="1"/>
  <c r="AH97" i="1"/>
  <c r="AH88" i="1"/>
  <c r="AH127" i="1" l="1"/>
  <c r="AH125" i="1"/>
  <c r="AH1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Norin</author>
  </authors>
  <commentList>
    <comment ref="B13" authorId="0" shapeId="0" xr:uid="{D44EBA0A-3CE3-2146-BCAC-8A68EE09C95B}">
      <text>
        <r>
          <rPr>
            <sz val="9"/>
            <color rgb="FF000000"/>
            <rFont val="Calibri"/>
            <family val="2"/>
          </rPr>
          <t>AL 4103-E-A</t>
        </r>
      </text>
    </comment>
  </commentList>
</comments>
</file>

<file path=xl/sharedStrings.xml><?xml version="1.0" encoding="utf-8"?>
<sst xmlns="http://schemas.openxmlformats.org/spreadsheetml/2006/main" count="689" uniqueCount="358">
  <si>
    <t>Non-Operating Expense</t>
  </si>
  <si>
    <t>Base Year</t>
  </si>
  <si>
    <t>Item</t>
  </si>
  <si>
    <t>Line</t>
  </si>
  <si>
    <t>No.</t>
  </si>
  <si>
    <t>Startup Costs</t>
  </si>
  <si>
    <t>Difference</t>
  </si>
  <si>
    <t>Customers</t>
  </si>
  <si>
    <t>Residential</t>
  </si>
  <si>
    <t>Small Commercial</t>
  </si>
  <si>
    <t>Total</t>
  </si>
  <si>
    <t>Forecast Years -&gt;</t>
  </si>
  <si>
    <t>Total MWh</t>
  </si>
  <si>
    <t>Depreciation %</t>
  </si>
  <si>
    <t>Accumulated Depreciation</t>
  </si>
  <si>
    <t>Distribution Plant Accumulated Depreciation</t>
  </si>
  <si>
    <t>Severance</t>
  </si>
  <si>
    <t>Transmission</t>
  </si>
  <si>
    <t>Information Technology</t>
  </si>
  <si>
    <t>Operations</t>
  </si>
  <si>
    <t>System Purchase - Total Value of Assets (TVA)</t>
  </si>
  <si>
    <t>Modified Total</t>
  </si>
  <si>
    <t>Add Premium (Discount)</t>
  </si>
  <si>
    <t>Total Amount to Be Financed</t>
  </si>
  <si>
    <t>Debt Service Calculation</t>
  </si>
  <si>
    <t>Term</t>
  </si>
  <si>
    <t>Interest Rate (Non-taxable)</t>
  </si>
  <si>
    <t>Annual Debt Service</t>
  </si>
  <si>
    <t>Interest Rate (Taxable)</t>
  </si>
  <si>
    <t>Taxable Debt</t>
  </si>
  <si>
    <t>Amount to be Financed</t>
  </si>
  <si>
    <t>Total Debt Issue (Taxable)</t>
  </si>
  <si>
    <t>Total Debt Issue (Non-taxable)</t>
  </si>
  <si>
    <t>Revenue Requirement ($000)</t>
  </si>
  <si>
    <t>Equipment</t>
  </si>
  <si>
    <t>Beginning Balance</t>
  </si>
  <si>
    <t>Ending Balance</t>
  </si>
  <si>
    <t>Target Balance</t>
  </si>
  <si>
    <t>Contributions / (Withdrawals)</t>
  </si>
  <si>
    <t>KEY PERFORMANCE INDICATORS</t>
  </si>
  <si>
    <t>Rate Stabilization Fund</t>
  </si>
  <si>
    <t>Rate</t>
  </si>
  <si>
    <t>Cumulative Issue Amount</t>
  </si>
  <si>
    <t>Issue Amount</t>
  </si>
  <si>
    <t>Average</t>
  </si>
  <si>
    <t>Issuance Cost</t>
  </si>
  <si>
    <t>Taxable</t>
  </si>
  <si>
    <t>City of San Diego Electric Municipalization - Pro Forma Financial Analysis  ($000)</t>
  </si>
  <si>
    <t>SDG&amp;E Rates</t>
  </si>
  <si>
    <t>SDMU REVENUE/EXPENSE PROJECTION</t>
  </si>
  <si>
    <t>Days Cash</t>
  </si>
  <si>
    <t>San Diego Municipal Utility</t>
  </si>
  <si>
    <t>Delivery Only Rates by Customer Class ($/kWh)</t>
  </si>
  <si>
    <t>Bundled Service Rates by Customer Class ($/kWh)</t>
  </si>
  <si>
    <t>Data for Graphs</t>
  </si>
  <si>
    <t>Commodity</t>
  </si>
  <si>
    <t>UDC Rates</t>
  </si>
  <si>
    <t>Escalation in Electric Rates</t>
  </si>
  <si>
    <t>Agricultural</t>
  </si>
  <si>
    <t>Medium/Large Commercial &amp; Industrial</t>
  </si>
  <si>
    <t>total UCD</t>
  </si>
  <si>
    <t>RS</t>
  </si>
  <si>
    <t>NSGC</t>
  </si>
  <si>
    <t>PPP</t>
  </si>
  <si>
    <t>ND</t>
  </si>
  <si>
    <t>CTC</t>
  </si>
  <si>
    <t>Lighting</t>
  </si>
  <si>
    <t>AGRICULTURAL</t>
  </si>
  <si>
    <t>ALTOU-T</t>
  </si>
  <si>
    <t>ALTOU-P</t>
  </si>
  <si>
    <t>ALTOU-S</t>
  </si>
  <si>
    <t>TOU-A-S</t>
  </si>
  <si>
    <t>DR</t>
  </si>
  <si>
    <t xml:space="preserve">MRW  internal model </t>
  </si>
  <si>
    <t>SDG&amp;E Rates, as of January 1, 2023, $/kWh</t>
  </si>
  <si>
    <t>Average Rate by Tariff, $/kWh</t>
  </si>
  <si>
    <t>SDG&amp;E Rate Forecast</t>
  </si>
  <si>
    <t>Year</t>
  </si>
  <si>
    <t>Growth</t>
  </si>
  <si>
    <t>Total Utility Distribution Co. (UDC) Rate</t>
  </si>
  <si>
    <t>Projected 2023-2053 Rates ($/kWh)</t>
  </si>
  <si>
    <t>Annual Growth</t>
  </si>
  <si>
    <t>BASE</t>
  </si>
  <si>
    <t>Projected Commodity Expense</t>
  </si>
  <si>
    <t xml:space="preserve">Total Commodity Expenses </t>
  </si>
  <si>
    <t>Projected Utility Distribution Co. Expense</t>
  </si>
  <si>
    <t>SDG&amp;E EXPENSE PROJECTION</t>
  </si>
  <si>
    <t>.</t>
  </si>
  <si>
    <t>Assumptions</t>
  </si>
  <si>
    <t xml:space="preserve">Total UDC Expenses </t>
  </si>
  <si>
    <t>TAC Service Costs</t>
  </si>
  <si>
    <t>O&amp;M/A&amp;G</t>
  </si>
  <si>
    <t>Public Benefits</t>
  </si>
  <si>
    <t>Total UDC Expenses</t>
  </si>
  <si>
    <t>Assumed Cost per MWh (2023)</t>
  </si>
  <si>
    <t>Public Benefit Programs (% of Rev.)</t>
  </si>
  <si>
    <t xml:space="preserve">       Public Benefit Expenses</t>
  </si>
  <si>
    <t>TOTAL Operating Expense</t>
  </si>
  <si>
    <t>TOTAL SDG&amp;E Operating Expenses</t>
  </si>
  <si>
    <t>Vehicles</t>
  </si>
  <si>
    <t>PURCHASE PRICE</t>
  </si>
  <si>
    <t>Estimated Severance Cost</t>
  </si>
  <si>
    <t>START-UP COSTS</t>
  </si>
  <si>
    <t>Reserve Costs</t>
  </si>
  <si>
    <t>Additional Costs</t>
  </si>
  <si>
    <t>RESERVE COSTS</t>
  </si>
  <si>
    <t>Rate Stabilization Requirement</t>
  </si>
  <si>
    <t>Initial RSF Deposit</t>
  </si>
  <si>
    <t>Working Capital (Days Cash)</t>
  </si>
  <si>
    <t>Working Capital Deposit</t>
  </si>
  <si>
    <t>Rate Stabilization Fund Deposit</t>
  </si>
  <si>
    <t>Allocation of Debt</t>
  </si>
  <si>
    <t>Tax-exempt</t>
  </si>
  <si>
    <t>Tax-Exempt Debt</t>
  </si>
  <si>
    <t>Total Revenue Requirement</t>
  </si>
  <si>
    <t>Total Expenses</t>
  </si>
  <si>
    <t>Working Capital Fund</t>
  </si>
  <si>
    <t>Contributions/(Withdrawals) to Working Capital</t>
  </si>
  <si>
    <t>Contributions/(Withdrawals) to RSF</t>
  </si>
  <si>
    <t>Net Annual Surplus/(Deficit) AFTER CONTRIBUTIONS</t>
  </si>
  <si>
    <t>Net Financing Requirement</t>
  </si>
  <si>
    <t>Liquidity and Debt Service Coverage Ratio (DSCR)</t>
  </si>
  <si>
    <t>Cash and Reserve Balances</t>
  </si>
  <si>
    <t>DSCR</t>
  </si>
  <si>
    <t>Net Operating Surplus</t>
  </si>
  <si>
    <t>Net Operating Surplus/(Deficit)</t>
  </si>
  <si>
    <t>San Diego Muni Rates</t>
  </si>
  <si>
    <t>TOTAL San Diego Rev Req</t>
  </si>
  <si>
    <t>Target Balance (Days Cash Annual Op Exp)</t>
  </si>
  <si>
    <t>Excess Cash Surplus/(Deficit)</t>
  </si>
  <si>
    <t>% Cash</t>
  </si>
  <si>
    <t>SDG&amp;E UDC Rate ($/kWh)</t>
  </si>
  <si>
    <t>Total Non-Commodity Costs</t>
  </si>
  <si>
    <t>Total Usage (MWh)</t>
  </si>
  <si>
    <t>San Diego Muni ($/kWh)</t>
  </si>
  <si>
    <t>Cum. Difference</t>
  </si>
  <si>
    <t>Projected Utility Distribution Co. Expense Allocation</t>
  </si>
  <si>
    <t>In  Excess of Target</t>
  </si>
  <si>
    <t>Agriculture</t>
  </si>
  <si>
    <t>Med&amp;Lg&amp;C&amp;I</t>
  </si>
  <si>
    <t>Avg. Commodity</t>
  </si>
  <si>
    <t>UDC Rate</t>
  </si>
  <si>
    <t>Effective 1/1/2022</t>
  </si>
  <si>
    <t>Effective 2/1/2021</t>
  </si>
  <si>
    <t>Effective 1/1/2020</t>
  </si>
  <si>
    <t>Effective 1/1/2019</t>
  </si>
  <si>
    <t>Effective 1/1/2018</t>
  </si>
  <si>
    <t>Effective 1/1/2017</t>
  </si>
  <si>
    <t>UDC RATE</t>
  </si>
  <si>
    <t>Med/Large Com.</t>
  </si>
  <si>
    <t>Avg. System Total</t>
  </si>
  <si>
    <t>AVG</t>
  </si>
  <si>
    <t>Commodity Rate</t>
  </si>
  <si>
    <t>UDC GROWTH RATE</t>
  </si>
  <si>
    <t>Commodity Growth Rate</t>
  </si>
  <si>
    <t>AVG Since 2017</t>
  </si>
  <si>
    <t>AVG Since 2017 to 2022</t>
  </si>
  <si>
    <t>HISTORIC SDG&amp;E RATES AND CUSTOMERS (1)</t>
  </si>
  <si>
    <t>(1) SDG&amp;E Advice Letters and Kenneth Schiermeyer testimony.</t>
  </si>
  <si>
    <t>Med/Lg Com/Ind</t>
  </si>
  <si>
    <t>RATES</t>
  </si>
  <si>
    <t>San Diego CUSTOMERS</t>
  </si>
  <si>
    <t>Assumed % within SD</t>
  </si>
  <si>
    <t>Transmission Plant Accumulated Depreciation</t>
  </si>
  <si>
    <t>Estimated Distribution RCNLD</t>
  </si>
  <si>
    <t>Estimated Transmission RCNLD</t>
  </si>
  <si>
    <t>Estimated Purchase Price - Transmission and Distribution</t>
  </si>
  <si>
    <t>Cost Scenario</t>
  </si>
  <si>
    <t xml:space="preserve">   1= Original Cost, 2 = Reproduction Cost New</t>
  </si>
  <si>
    <t>2022$'s</t>
  </si>
  <si>
    <t>Transmission Original  Cost</t>
  </si>
  <si>
    <t>Distribution Plant Original  Cost</t>
  </si>
  <si>
    <t>Distribution Reproduction Cost New (RCN)</t>
  </si>
  <si>
    <t>Transmission Reproduction Cost New (RCN)</t>
  </si>
  <si>
    <t>Estimated Start-up Costs</t>
  </si>
  <si>
    <t>UDC Annual Operating Expenses (2023)</t>
  </si>
  <si>
    <t>`</t>
  </si>
  <si>
    <t>Days Cash (UDC Op. Ex.)</t>
  </si>
  <si>
    <t>Annual UDC Operating Expenses</t>
  </si>
  <si>
    <t>Present Value (PV) Difference</t>
  </si>
  <si>
    <t>CUM. Present Value (PV) Difference</t>
  </si>
  <si>
    <t>AVG Growth 20 - 23</t>
  </si>
  <si>
    <t>SDG&amp;E CUSTOMERS (1)</t>
  </si>
  <si>
    <t>SDG&amp;E MWH SALES (1)</t>
  </si>
  <si>
    <t>Customer Service and Info O&amp;M</t>
  </si>
  <si>
    <t>AVG MWh per Customer</t>
  </si>
  <si>
    <t>Distribution Depreciation Ratio</t>
  </si>
  <si>
    <t>Transmission Depreciation Ratio</t>
  </si>
  <si>
    <t>Estimated Distribution OCLD</t>
  </si>
  <si>
    <t>Estimated Transmission OCLD</t>
  </si>
  <si>
    <t>Estimated Transmission Severance</t>
  </si>
  <si>
    <t>Estimated Distribution Severance</t>
  </si>
  <si>
    <t>SEVERANCE COSTS</t>
  </si>
  <si>
    <t>Estimated Reserve Deposit</t>
  </si>
  <si>
    <t xml:space="preserve">SDG&amp;E </t>
  </si>
  <si>
    <t>Source:</t>
  </si>
  <si>
    <t>FERC Form 1</t>
  </si>
  <si>
    <t>Sempra AR</t>
  </si>
  <si>
    <t>2024 GRC Forecast</t>
  </si>
  <si>
    <t>Industrial</t>
  </si>
  <si>
    <t xml:space="preserve">Total </t>
  </si>
  <si>
    <t>% Growth in Customers</t>
  </si>
  <si>
    <t>Sales (MWh)</t>
  </si>
  <si>
    <t>% Growth in Sales</t>
  </si>
  <si>
    <t>MWh/Customer</t>
  </si>
  <si>
    <t>City of San Diego</t>
  </si>
  <si>
    <t>SDCP forecast &amp; Information on City's customers</t>
  </si>
  <si>
    <t>City MWh/Customer</t>
  </si>
  <si>
    <t>CUSTOMERS AND SALES</t>
  </si>
  <si>
    <t>Allocation of Sales</t>
  </si>
  <si>
    <t>TOTAL</t>
  </si>
  <si>
    <t>System Operation</t>
  </si>
  <si>
    <t xml:space="preserve">Planning </t>
  </si>
  <si>
    <t>Overhead</t>
  </si>
  <si>
    <t>Underground</t>
  </si>
  <si>
    <t>Substations</t>
  </si>
  <si>
    <t>Other</t>
  </si>
  <si>
    <t>Total Operations</t>
  </si>
  <si>
    <t>Maintenance</t>
  </si>
  <si>
    <t>Total Maintenance</t>
  </si>
  <si>
    <t>Substations Distribution (MV &amp; HV/MV XMR)</t>
  </si>
  <si>
    <t>Transformers</t>
  </si>
  <si>
    <t>Meter&amp;Customers</t>
  </si>
  <si>
    <t>Street Lights</t>
  </si>
  <si>
    <t>Metering &amp; Collection</t>
  </si>
  <si>
    <t xml:space="preserve">Customer services </t>
  </si>
  <si>
    <t>Total Transmission O&amp;M</t>
  </si>
  <si>
    <t>Total Distribution O&amp;M</t>
  </si>
  <si>
    <t>TAC SERVICE COSTS</t>
  </si>
  <si>
    <t>Transmission (2022$'s)</t>
  </si>
  <si>
    <t>Distribution (2022$'s)</t>
  </si>
  <si>
    <t>Metering, Customers &amp; Sales (2022$'s)</t>
  </si>
  <si>
    <t>G&amp;A  (2022$'s)</t>
  </si>
  <si>
    <t>TOTAL O&amp;M/G&amp;A COSTS  (2022$'s)</t>
  </si>
  <si>
    <t>TOTAL O&amp;M/G&amp;A COSTS  (YOE$'s)</t>
  </si>
  <si>
    <t>Annual Inflation</t>
  </si>
  <si>
    <t>LOAD FORECAST - CUSTOMERS AND SALES (1)</t>
  </si>
  <si>
    <t>PURCHASE PRICE (1)</t>
  </si>
  <si>
    <t>Capital - New Plant Additions (1)</t>
  </si>
  <si>
    <t>Annual Cap Requirement - Distribution</t>
  </si>
  <si>
    <t>Annual Cap Requirement - Transmission</t>
  </si>
  <si>
    <t>Total Annual Capital Requirement</t>
  </si>
  <si>
    <t>(2022$'s)</t>
  </si>
  <si>
    <t>Inflation Factor</t>
  </si>
  <si>
    <t xml:space="preserve">      Annual Inflation</t>
  </si>
  <si>
    <t xml:space="preserve">      Inflation Factor</t>
  </si>
  <si>
    <t xml:space="preserve">      Annual Growth Rate</t>
  </si>
  <si>
    <t>Cum. Capital Investment</t>
  </si>
  <si>
    <t>New Plant Addition Debt Service</t>
  </si>
  <si>
    <t>Severance Costs</t>
  </si>
  <si>
    <t>Capital - Retirements (1)</t>
  </si>
  <si>
    <t>Retirement Debt Service</t>
  </si>
  <si>
    <t>Debt Service - Purchase Price (Taxable)</t>
  </si>
  <si>
    <t>Debt Service - Purchase Price (Tax-Exempt)</t>
  </si>
  <si>
    <t>Pay-As-You-Go Capital</t>
  </si>
  <si>
    <t>Contributions/(Withdrawals) to Capital</t>
  </si>
  <si>
    <t>Increase/(Decrease) to SD Rates</t>
  </si>
  <si>
    <t>Annual Growth in Total Expenses</t>
  </si>
  <si>
    <t>Growth Rates</t>
  </si>
  <si>
    <t>TOTAL Non-Operating Expense</t>
  </si>
  <si>
    <t>Cum. Capital Investment (2022$'s)</t>
  </si>
  <si>
    <t>Add. Cash Required for Debt Service Cov.</t>
  </si>
  <si>
    <t>Targeted Cash and Reserve Balances</t>
  </si>
  <si>
    <t>Minimum Coverage Requirement</t>
  </si>
  <si>
    <t>Debt Service - Capital Additions (Tax-Exempt)</t>
  </si>
  <si>
    <t>Debt Service - Retirements (Tax-Exempt)</t>
  </si>
  <si>
    <t>Add. Cash Required/(Not Necessary) for Reserves</t>
  </si>
  <si>
    <t>FINANCIAL RESERVES</t>
  </si>
  <si>
    <t>Averge UDC Rate</t>
  </si>
  <si>
    <t>Overall % Savings to IOU</t>
  </si>
  <si>
    <t>CITY OF SAN DIEGO</t>
  </si>
  <si>
    <t>% of Customers in City</t>
  </si>
  <si>
    <t>TAC (1)</t>
  </si>
  <si>
    <t>Commercial - Small</t>
  </si>
  <si>
    <t>Commercial - Med./Large</t>
  </si>
  <si>
    <t>Projected Average Rates</t>
  </si>
  <si>
    <t>Average UDC Rate ($/kWh)</t>
  </si>
  <si>
    <t>Average All-In Rate ($/kWh)</t>
  </si>
  <si>
    <t>% Growth in MWh/Customer - Electrification</t>
  </si>
  <si>
    <t>Net Growth in MWh/Customer</t>
  </si>
  <si>
    <t>Preliminary Forecast considering Electrification &amp; EE and similar penetration of DG</t>
  </si>
  <si>
    <t>Annual Growth (MWh)</t>
  </si>
  <si>
    <t>Annual Growth (%)</t>
  </si>
  <si>
    <t>Net Change in Sales</t>
  </si>
  <si>
    <t>Changes in Sales (MWh) - Electrification (1)</t>
  </si>
  <si>
    <t>DG/Self-Generation as Percent of Total Sales</t>
  </si>
  <si>
    <t>Effective 1/1/2023 (1)</t>
  </si>
  <si>
    <t>(1) AL-4103-E-A</t>
  </si>
  <si>
    <t>CUSTOMERS AND SALES (1)</t>
  </si>
  <si>
    <t>(1) Siemens Load and O&amp;M Forecast 4/7/23.</t>
  </si>
  <si>
    <t>Transmission - Retirements</t>
  </si>
  <si>
    <t>Total Annual Transmission Capital Requirement</t>
  </si>
  <si>
    <t>Distribution - Retirements</t>
  </si>
  <si>
    <t>% Reduction in MWh/Customer - Distributed/Self-Generation/Energy Efficiency</t>
  </si>
  <si>
    <t>Reduction in Sales (MWh) - DG/Self-Generation/Energy Efficiency</t>
  </si>
  <si>
    <t>Commodity Growth Rate (2029+)</t>
  </si>
  <si>
    <t>City of San Diego Electric Municipalization - Pro Forma Financial Analysis  ($000,000)</t>
  </si>
  <si>
    <t>Forecasted UDC Costs</t>
  </si>
  <si>
    <t>Forecasted Non-Operating Cost</t>
  </si>
  <si>
    <t>Debt Service</t>
  </si>
  <si>
    <t>Capital Expenditures</t>
  </si>
  <si>
    <t>Reserves</t>
  </si>
  <si>
    <t>Total Non-Operating Costs</t>
  </si>
  <si>
    <t>Total Transmission and Distribution Costs</t>
  </si>
  <si>
    <t>SDG&amp;E</t>
  </si>
  <si>
    <t>Forecasted UDC Cost</t>
  </si>
  <si>
    <t>Cumulative Benefit/(Cost)</t>
  </si>
  <si>
    <t>Present Value Benefit/(Cost)</t>
  </si>
  <si>
    <t>Cum. Present Value Benefit/(Cost)</t>
  </si>
  <si>
    <t>Est. Annual % Savings in UDC Rate</t>
  </si>
  <si>
    <t>(1) Source: CA ISO SDG&amp;E High Voltage TAC rate as of January 01, 2023 based on Filed Annual TRR/TRBA and Load Data.</t>
  </si>
  <si>
    <t>(2) Source: SDG&amp;E Advice Letter ELEC_4133-E assuming 2023 Balancing Account Adjustment of $0.01615.</t>
  </si>
  <si>
    <t>Net TAC Cost</t>
  </si>
  <si>
    <t>O&amp;M COSTS (3)</t>
  </si>
  <si>
    <t>(3) Siemens Load and O&amp;M Forecast 4/7/23.</t>
  </si>
  <si>
    <t>Non-Bypassable Regulatory Charges (% of Rev.) (4)</t>
  </si>
  <si>
    <t>Non-Bypassable Regulatory Charges</t>
  </si>
  <si>
    <t>UDC Growth Rate (2029+) (1)</t>
  </si>
  <si>
    <t>Estimated Load (MWh)</t>
  </si>
  <si>
    <t xml:space="preserve">       Annual Growth</t>
  </si>
  <si>
    <t xml:space="preserve">       Cost per kWh</t>
  </si>
  <si>
    <t>Regulatory</t>
  </si>
  <si>
    <t>Professional Services</t>
  </si>
  <si>
    <t>Payments In Lieu of Franchise Fees/Undergrounding (% of Rev)</t>
  </si>
  <si>
    <t>Payment In-Lieu of Franchise Fees and Undergrounding</t>
  </si>
  <si>
    <t xml:space="preserve">      TOTAL Payments to City for Franchise Fees and Undergrounding</t>
  </si>
  <si>
    <t xml:space="preserve"> Franchise Fees</t>
  </si>
  <si>
    <t xml:space="preserve"> Undergrounding Surcharge</t>
  </si>
  <si>
    <t xml:space="preserve">       (4) Includes Nuclear De-Commissioning, Wildfire and Competitive Transition Charge.</t>
  </si>
  <si>
    <t>Policy Target</t>
  </si>
  <si>
    <t>Legal Covenant</t>
  </si>
  <si>
    <t>20-Year Average</t>
  </si>
  <si>
    <t>30-Year Average</t>
  </si>
  <si>
    <t>OCLD Multiplier (if applicable)</t>
  </si>
  <si>
    <t>MWh/Customer (1)</t>
  </si>
  <si>
    <t>CITY OF SAN DIEGO (1)</t>
  </si>
  <si>
    <t>Cash Financed Portion (%)</t>
  </si>
  <si>
    <t>Cash Financed Portion ($)</t>
  </si>
  <si>
    <t>(YOE$'s)</t>
  </si>
  <si>
    <t xml:space="preserve"> Total Annual Capital Requirement</t>
  </si>
  <si>
    <t>Annual Growth Rate</t>
  </si>
  <si>
    <t xml:space="preserve">       Non-bypassable Expenses</t>
  </si>
  <si>
    <t xml:space="preserve"> (1) Source: FY25 to FY27 - Post Test Year Ratemaking Workpapers - Revised (Exhibit SDG&amp;E 45)</t>
  </si>
  <si>
    <t>Forecasted UDC Cost (CUM.)</t>
  </si>
  <si>
    <t>Total Transmission and Distribution Costs (CUM.)</t>
  </si>
  <si>
    <t>Annual Benefit/(Cost)</t>
  </si>
  <si>
    <t>Annual Benefit/(Cost) as Percent of SDG&amp;E</t>
  </si>
  <si>
    <t>CUM. Benefit/(Cost) as Percent of SDG&amp;E</t>
  </si>
  <si>
    <t>Net Benefit/(Cost)</t>
  </si>
  <si>
    <t>Est. Avg. Annual % Savings in UDC Rate</t>
  </si>
  <si>
    <t>TAC Balancing Account Adjustment (2)</t>
  </si>
  <si>
    <t>System Opp &amp; Maintenance S&amp;E</t>
  </si>
  <si>
    <t>Transmission - New Plants Additions</t>
  </si>
  <si>
    <t>Distribution - New Plants Additions</t>
  </si>
  <si>
    <t>(1) Based on Siemens review of Ferc Form 1 2/28/23 with estimated usage at 16.7 MWh per customer.</t>
  </si>
  <si>
    <t>(1) Includes Customer Growth.</t>
  </si>
  <si>
    <t xml:space="preserve"> PROPRIETARY AND CONFIDENTIAL</t>
  </si>
  <si>
    <t>THE CONFIDENTIALITY OF THIS XLS SPREADSHEET WAS VOIDED IN AUGUST 17, 2024 VIA A PRA REQUEST SETTLEMENT BETWEEN PLAINTIFF W. POWERS AND THE CITY OF SAN DIEGO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</si>
</sst>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"/>
    <numFmt numFmtId="166" formatCode="_(* #,##0_);_(* \(#,##0\);_(* &quot;-&quot;??_);_(@_)"/>
    <numFmt numFmtId="167" formatCode="0.0%"/>
    <numFmt numFmtId="168" formatCode="_(* #,##0.0000_);_(* \(#,##0.0000\);_(* &quot;-&quot;??_);_(@_)"/>
    <numFmt numFmtId="169" formatCode="&quot;$&quot;#,##0"/>
    <numFmt numFmtId="170" formatCode="_(&quot;$&quot;* #,##0_);_(&quot;$&quot;* \(#,##0\);_(&quot;$&quot;* &quot;-&quot;??_);_(@_)"/>
    <numFmt numFmtId="171" formatCode="0.00000"/>
    <numFmt numFmtId="172" formatCode="#,##0.0000_);\(#,##0.0000\)"/>
    <numFmt numFmtId="173" formatCode="0.000"/>
    <numFmt numFmtId="174" formatCode="_(* #,##0.000_);_(* \(#,##0.000\);_(* &quot;-&quot;??_);_(@_)"/>
    <numFmt numFmtId="175" formatCode="_(* #,##0.0_);_(* \(#,##0.0\);_(* &quot;-&quot;??_);_(@_)"/>
    <numFmt numFmtId="176" formatCode="#,##0,"/>
    <numFmt numFmtId="177" formatCode="0.00&quot;x&quot;"/>
    <numFmt numFmtId="178" formatCode="0.00%_);\(0.00%\)"/>
    <numFmt numFmtId="179" formatCode="_(&quot;$&quot;* #,##0.0000_);_(&quot;$&quot;* \(#,##0.0000\);_(&quot;$&quot;* &quot;-&quot;??_);_(@_)"/>
    <numFmt numFmtId="180" formatCode="_(* #,##0.00000_);_(* \(#,##0.00000\);_(* &quot;-&quot;??_);_(@_)"/>
  </numFmts>
  <fonts count="7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.7"/>
      <color theme="0"/>
      <name val="Calibri"/>
      <family val="2"/>
      <scheme val="minor"/>
    </font>
    <font>
      <sz val="10.7"/>
      <color theme="1"/>
      <name val="Calibri"/>
      <family val="2"/>
      <scheme val="minor"/>
    </font>
    <font>
      <b/>
      <u/>
      <sz val="10.7"/>
      <color theme="1"/>
      <name val="Calibri"/>
      <family val="2"/>
      <scheme val="minor"/>
    </font>
    <font>
      <b/>
      <sz val="10.7"/>
      <color theme="1"/>
      <name val="Calibri"/>
      <family val="2"/>
      <scheme val="minor"/>
    </font>
    <font>
      <sz val="10.7"/>
      <color rgb="FF0000FF"/>
      <name val="Calibri"/>
      <family val="2"/>
      <scheme val="minor"/>
    </font>
    <font>
      <i/>
      <sz val="10.7"/>
      <color theme="1"/>
      <name val="Calibri"/>
      <family val="2"/>
      <scheme val="minor"/>
    </font>
    <font>
      <u/>
      <sz val="10.7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</font>
    <font>
      <sz val="11"/>
      <color rgb="FF000000"/>
      <name val="Cambria"/>
      <family val="1"/>
    </font>
    <font>
      <b/>
      <sz val="10"/>
      <name val="Arial"/>
      <family val="2"/>
    </font>
    <font>
      <sz val="12"/>
      <color rgb="FF4472C4"/>
      <name val="Calibri"/>
      <family val="2"/>
    </font>
    <font>
      <sz val="10"/>
      <color rgb="FF000000"/>
      <name val="Calibri"/>
      <family val="2"/>
    </font>
    <font>
      <b/>
      <sz val="10"/>
      <name val="Times New Roman"/>
      <family val="1"/>
    </font>
    <font>
      <b/>
      <sz val="12"/>
      <color rgb="FF000000"/>
      <name val="Calibri"/>
      <family val="2"/>
    </font>
    <font>
      <sz val="9"/>
      <color rgb="FF000000"/>
      <name val="Calibri"/>
      <family val="2"/>
    </font>
    <font>
      <b/>
      <sz val="24"/>
      <color theme="0"/>
      <name val="Calibri"/>
      <family val="2"/>
      <scheme val="minor"/>
    </font>
    <font>
      <b/>
      <u val="singleAccounting"/>
      <sz val="12"/>
      <color rgb="FF000000"/>
      <name val="Calibri"/>
      <family val="2"/>
    </font>
    <font>
      <u/>
      <sz val="12"/>
      <color rgb="FF000000"/>
      <name val="Calibri"/>
      <family val="2"/>
    </font>
    <font>
      <u/>
      <sz val="10"/>
      <color theme="1"/>
      <name val="Arial"/>
      <family val="2"/>
    </font>
    <font>
      <u/>
      <sz val="10"/>
      <color rgb="FF000000"/>
      <name val="Calibri"/>
      <family val="2"/>
    </font>
    <font>
      <sz val="10"/>
      <color rgb="FF0000FF"/>
      <name val="Arial"/>
      <family val="2"/>
    </font>
    <font>
      <sz val="12"/>
      <color theme="1"/>
      <name val="Calibri"/>
      <family val="2"/>
    </font>
    <font>
      <u/>
      <sz val="12"/>
      <color theme="1"/>
      <name val="Calibri"/>
      <family val="2"/>
    </font>
    <font>
      <u val="singleAccounting"/>
      <sz val="12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0.7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 val="singleAccounting"/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</font>
    <font>
      <sz val="10.7"/>
      <color rgb="FF00B05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u/>
      <sz val="10.7"/>
      <color rgb="FF0000FF"/>
      <name val="Calibri"/>
      <family val="2"/>
      <scheme val="minor"/>
    </font>
    <font>
      <b/>
      <u/>
      <sz val="12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 (Body)"/>
    </font>
    <font>
      <b/>
      <sz val="16"/>
      <color theme="0"/>
      <name val="Calibri"/>
      <family val="2"/>
      <scheme val="minor"/>
    </font>
    <font>
      <u val="singleAccounting"/>
      <sz val="10.7"/>
      <color theme="1"/>
      <name val="Calibri"/>
      <family val="2"/>
      <scheme val="minor"/>
    </font>
    <font>
      <b/>
      <u val="singleAccounting"/>
      <sz val="10.7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rgb="FF0000FF"/>
      <name val="Calibri"/>
      <family val="2"/>
    </font>
    <font>
      <b/>
      <u/>
      <sz val="12"/>
      <color rgb="FF0000FF"/>
      <name val="Calibri"/>
      <family val="2"/>
    </font>
    <font>
      <u val="singleAccounting"/>
      <sz val="10.7"/>
      <color rgb="FF0000FF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 val="singleAccounting"/>
      <sz val="16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u val="singleAccounting"/>
      <sz val="11"/>
      <name val="Calibri"/>
      <family val="2"/>
      <scheme val="minor"/>
    </font>
    <font>
      <b/>
      <sz val="16"/>
      <color rgb="FF0000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2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</cellStyleXfs>
  <cellXfs count="417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3" borderId="0" xfId="0" applyFont="1" applyFill="1"/>
    <xf numFmtId="0" fontId="3" fillId="3" borderId="7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8" xfId="0" applyFont="1" applyFill="1" applyBorder="1" applyAlignment="1">
      <alignment horizontal="center"/>
    </xf>
    <xf numFmtId="166" fontId="0" fillId="0" borderId="0" xfId="0" applyNumberFormat="1"/>
    <xf numFmtId="0" fontId="0" fillId="0" borderId="0" xfId="0" applyAlignment="1">
      <alignment horizontal="left"/>
    </xf>
    <xf numFmtId="0" fontId="3" fillId="3" borderId="3" xfId="0" applyFont="1" applyFill="1" applyBorder="1"/>
    <xf numFmtId="166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0" fillId="0" borderId="10" xfId="0" applyBorder="1"/>
    <xf numFmtId="0" fontId="3" fillId="3" borderId="0" xfId="0" applyFont="1" applyFill="1" applyAlignment="1">
      <alignment horizontal="center"/>
    </xf>
    <xf numFmtId="170" fontId="0" fillId="0" borderId="0" xfId="2" applyNumberFormat="1" applyFont="1"/>
    <xf numFmtId="0" fontId="3" fillId="3" borderId="4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42" fontId="0" fillId="0" borderId="13" xfId="0" applyNumberFormat="1" applyBorder="1"/>
    <xf numFmtId="42" fontId="0" fillId="0" borderId="6" xfId="0" applyNumberFormat="1" applyBorder="1"/>
    <xf numFmtId="0" fontId="0" fillId="0" borderId="13" xfId="0" applyBorder="1"/>
    <xf numFmtId="0" fontId="0" fillId="0" borderId="5" xfId="0" applyBorder="1"/>
    <xf numFmtId="42" fontId="4" fillId="0" borderId="13" xfId="0" applyNumberFormat="1" applyFont="1" applyBorder="1"/>
    <xf numFmtId="42" fontId="4" fillId="0" borderId="6" xfId="0" applyNumberFormat="1" applyFont="1" applyBorder="1"/>
    <xf numFmtId="0" fontId="0" fillId="4" borderId="12" xfId="0" applyFill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10" fillId="3" borderId="0" xfId="0" applyFont="1" applyFill="1"/>
    <xf numFmtId="0" fontId="10" fillId="3" borderId="9" xfId="0" applyFont="1" applyFill="1" applyBorder="1" applyAlignment="1">
      <alignment vertical="center" wrapText="1"/>
    </xf>
    <xf numFmtId="0" fontId="11" fillId="0" borderId="0" xfId="0" applyFont="1"/>
    <xf numFmtId="0" fontId="10" fillId="3" borderId="7" xfId="0" applyFont="1" applyFill="1" applyBorder="1"/>
    <xf numFmtId="0" fontId="10" fillId="3" borderId="4" xfId="0" applyFont="1" applyFill="1" applyBorder="1" applyAlignment="1">
      <alignment horizontal="centerContinuous"/>
    </xf>
    <xf numFmtId="0" fontId="10" fillId="3" borderId="7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left" indent="1"/>
    </xf>
    <xf numFmtId="0" fontId="10" fillId="3" borderId="1" xfId="0" applyFont="1" applyFill="1" applyBorder="1"/>
    <xf numFmtId="0" fontId="10" fillId="3" borderId="8" xfId="0" applyFont="1" applyFill="1" applyBorder="1"/>
    <xf numFmtId="0" fontId="10" fillId="3" borderId="2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2" fillId="0" borderId="14" xfId="0" applyFont="1" applyBorder="1"/>
    <xf numFmtId="0" fontId="11" fillId="0" borderId="14" xfId="0" applyFont="1" applyBorder="1"/>
    <xf numFmtId="0" fontId="12" fillId="0" borderId="0" xfId="0" applyFont="1"/>
    <xf numFmtId="0" fontId="11" fillId="0" borderId="10" xfId="0" applyFont="1" applyBorder="1"/>
    <xf numFmtId="0" fontId="11" fillId="0" borderId="11" xfId="0" applyFont="1" applyBorder="1" applyAlignment="1">
      <alignment horizontal="center"/>
    </xf>
    <xf numFmtId="0" fontId="13" fillId="0" borderId="0" xfId="0" applyFont="1"/>
    <xf numFmtId="0" fontId="11" fillId="0" borderId="10" xfId="0" applyFont="1" applyBorder="1" applyAlignment="1">
      <alignment horizontal="center"/>
    </xf>
    <xf numFmtId="0" fontId="11" fillId="0" borderId="0" xfId="0" applyFont="1" applyAlignment="1">
      <alignment horizontal="center"/>
    </xf>
    <xf numFmtId="169" fontId="11" fillId="0" borderId="11" xfId="0" applyNumberFormat="1" applyFont="1" applyBorder="1" applyAlignment="1">
      <alignment horizontal="center"/>
    </xf>
    <xf numFmtId="0" fontId="11" fillId="0" borderId="0" xfId="0" applyFont="1" applyAlignment="1">
      <alignment horizontal="left" indent="2"/>
    </xf>
    <xf numFmtId="164" fontId="11" fillId="0" borderId="0" xfId="0" applyNumberFormat="1" applyFont="1" applyAlignment="1">
      <alignment horizontal="center"/>
    </xf>
    <xf numFmtId="169" fontId="11" fillId="0" borderId="11" xfId="1" applyNumberFormat="1" applyFont="1" applyBorder="1" applyAlignment="1">
      <alignment horizontal="center"/>
    </xf>
    <xf numFmtId="166" fontId="11" fillId="0" borderId="0" xfId="1" applyNumberFormat="1" applyFont="1" applyBorder="1" applyAlignment="1">
      <alignment horizontal="right"/>
    </xf>
    <xf numFmtId="169" fontId="11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9" fontId="14" fillId="2" borderId="0" xfId="0" applyNumberFormat="1" applyFont="1" applyFill="1" applyAlignment="1">
      <alignment horizontal="center"/>
    </xf>
    <xf numFmtId="0" fontId="13" fillId="4" borderId="9" xfId="0" applyFont="1" applyFill="1" applyBorder="1"/>
    <xf numFmtId="0" fontId="11" fillId="4" borderId="9" xfId="0" applyFont="1" applyFill="1" applyBorder="1"/>
    <xf numFmtId="0" fontId="11" fillId="4" borderId="8" xfId="0" applyFont="1" applyFill="1" applyBorder="1" applyAlignment="1">
      <alignment horizontal="center"/>
    </xf>
    <xf numFmtId="169" fontId="14" fillId="2" borderId="0" xfId="1" applyNumberFormat="1" applyFont="1" applyFill="1" applyBorder="1" applyAlignment="1">
      <alignment horizontal="center"/>
    </xf>
    <xf numFmtId="9" fontId="11" fillId="0" borderId="0" xfId="0" applyNumberFormat="1" applyFont="1" applyAlignment="1">
      <alignment horizontal="center"/>
    </xf>
    <xf numFmtId="167" fontId="14" fillId="2" borderId="0" xfId="3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6" fillId="0" borderId="0" xfId="0" applyFont="1" applyAlignment="1">
      <alignment horizontal="left" indent="2"/>
    </xf>
    <xf numFmtId="6" fontId="11" fillId="0" borderId="0" xfId="0" applyNumberFormat="1" applyFont="1"/>
    <xf numFmtId="167" fontId="11" fillId="2" borderId="0" xfId="3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0" fontId="11" fillId="0" borderId="0" xfId="3" applyNumberFormat="1" applyFont="1" applyAlignment="1">
      <alignment horizontal="center"/>
    </xf>
    <xf numFmtId="0" fontId="17" fillId="3" borderId="9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/>
    </xf>
    <xf numFmtId="0" fontId="18" fillId="0" borderId="0" xfId="0" applyFont="1"/>
    <xf numFmtId="10" fontId="18" fillId="0" borderId="0" xfId="3" applyNumberFormat="1" applyFont="1" applyFill="1" applyBorder="1"/>
    <xf numFmtId="0" fontId="18" fillId="7" borderId="0" xfId="0" applyFont="1" applyFill="1"/>
    <xf numFmtId="2" fontId="18" fillId="0" borderId="0" xfId="0" applyNumberFormat="1" applyFont="1"/>
    <xf numFmtId="0" fontId="19" fillId="0" borderId="0" xfId="0" applyFont="1"/>
    <xf numFmtId="10" fontId="18" fillId="0" borderId="0" xfId="0" applyNumberFormat="1" applyFont="1"/>
    <xf numFmtId="0" fontId="18" fillId="0" borderId="0" xfId="0" applyFont="1" applyAlignment="1">
      <alignment horizontal="right"/>
    </xf>
    <xf numFmtId="0" fontId="20" fillId="0" borderId="0" xfId="5" applyFont="1"/>
    <xf numFmtId="164" fontId="20" fillId="0" borderId="0" xfId="5" applyNumberFormat="1" applyFont="1" applyAlignment="1">
      <alignment horizontal="right"/>
    </xf>
    <xf numFmtId="0" fontId="21" fillId="0" borderId="0" xfId="5" applyFont="1" applyAlignment="1">
      <alignment horizontal="center" vertical="center" wrapText="1"/>
    </xf>
    <xf numFmtId="8" fontId="18" fillId="0" borderId="0" xfId="0" applyNumberFormat="1" applyFont="1"/>
    <xf numFmtId="168" fontId="22" fillId="0" borderId="0" xfId="5" applyNumberFormat="1" applyFont="1"/>
    <xf numFmtId="0" fontId="22" fillId="0" borderId="0" xfId="5" applyFont="1"/>
    <xf numFmtId="168" fontId="20" fillId="0" borderId="0" xfId="5" applyNumberFormat="1" applyFont="1"/>
    <xf numFmtId="167" fontId="23" fillId="8" borderId="0" xfId="6" applyNumberFormat="1" applyFont="1" applyFill="1" applyBorder="1"/>
    <xf numFmtId="167" fontId="20" fillId="8" borderId="0" xfId="6" applyNumberFormat="1" applyFont="1" applyFill="1" applyBorder="1"/>
    <xf numFmtId="0" fontId="9" fillId="8" borderId="0" xfId="7" applyFill="1" applyAlignment="1">
      <alignment horizontal="left" indent="1"/>
    </xf>
    <xf numFmtId="0" fontId="9" fillId="8" borderId="0" xfId="7" quotePrefix="1" applyFill="1" applyAlignment="1">
      <alignment horizontal="left" indent="1"/>
    </xf>
    <xf numFmtId="10" fontId="24" fillId="7" borderId="0" xfId="0" applyNumberFormat="1" applyFont="1" applyFill="1"/>
    <xf numFmtId="10" fontId="24" fillId="0" borderId="0" xfId="0" applyNumberFormat="1" applyFont="1"/>
    <xf numFmtId="167" fontId="18" fillId="0" borderId="0" xfId="6" applyNumberFormat="1" applyFont="1" applyFill="1" applyBorder="1"/>
    <xf numFmtId="0" fontId="25" fillId="8" borderId="16" xfId="5" applyFont="1" applyFill="1" applyBorder="1" applyAlignment="1">
      <alignment horizontal="center"/>
    </xf>
    <xf numFmtId="168" fontId="26" fillId="0" borderId="0" xfId="8" applyNumberFormat="1" applyFont="1" applyFill="1" applyBorder="1" applyAlignment="1">
      <alignment horizontal="left"/>
    </xf>
    <xf numFmtId="0" fontId="18" fillId="0" borderId="0" xfId="7" applyFont="1" applyAlignment="1">
      <alignment horizontal="left" indent="1"/>
    </xf>
    <xf numFmtId="0" fontId="26" fillId="0" borderId="0" xfId="0" applyFont="1" applyAlignment="1">
      <alignment horizontal="left"/>
    </xf>
    <xf numFmtId="172" fontId="20" fillId="0" borderId="0" xfId="8" applyNumberFormat="1" applyFont="1" applyFill="1" applyBorder="1" applyAlignment="1">
      <alignment horizontal="center"/>
    </xf>
    <xf numFmtId="0" fontId="9" fillId="0" borderId="0" xfId="7" applyAlignment="1">
      <alignment horizontal="left" indent="1"/>
    </xf>
    <xf numFmtId="172" fontId="20" fillId="8" borderId="0" xfId="8" applyNumberFormat="1" applyFont="1" applyFill="1" applyBorder="1" applyAlignment="1">
      <alignment horizontal="center"/>
    </xf>
    <xf numFmtId="0" fontId="22" fillId="8" borderId="16" xfId="5" applyFont="1" applyFill="1" applyBorder="1"/>
    <xf numFmtId="0" fontId="28" fillId="3" borderId="0" xfId="0" applyFont="1" applyFill="1"/>
    <xf numFmtId="166" fontId="0" fillId="0" borderId="0" xfId="0" applyNumberFormat="1" applyAlignment="1">
      <alignment horizontal="center"/>
    </xf>
    <xf numFmtId="168" fontId="29" fillId="0" borderId="0" xfId="8" applyNumberFormat="1" applyFont="1" applyFill="1" applyBorder="1" applyAlignment="1">
      <alignment horizontal="center"/>
    </xf>
    <xf numFmtId="0" fontId="8" fillId="0" borderId="0" xfId="0" applyFont="1"/>
    <xf numFmtId="0" fontId="30" fillId="0" borderId="0" xfId="5" applyFont="1"/>
    <xf numFmtId="168" fontId="30" fillId="0" borderId="0" xfId="5" applyNumberFormat="1" applyFont="1"/>
    <xf numFmtId="0" fontId="31" fillId="0" borderId="0" xfId="0" applyFont="1"/>
    <xf numFmtId="10" fontId="32" fillId="0" borderId="0" xfId="0" applyNumberFormat="1" applyFont="1"/>
    <xf numFmtId="10" fontId="32" fillId="7" borderId="0" xfId="0" applyNumberFormat="1" applyFont="1" applyFill="1"/>
    <xf numFmtId="10" fontId="33" fillId="0" borderId="0" xfId="3" applyNumberFormat="1" applyFont="1" applyFill="1" applyBorder="1" applyAlignment="1">
      <alignment horizontal="center"/>
    </xf>
    <xf numFmtId="168" fontId="34" fillId="0" borderId="0" xfId="5" applyNumberFormat="1" applyFont="1"/>
    <xf numFmtId="43" fontId="18" fillId="0" borderId="0" xfId="0" applyNumberFormat="1" applyFont="1"/>
    <xf numFmtId="0" fontId="9" fillId="0" borderId="0" xfId="7" quotePrefix="1" applyAlignment="1">
      <alignment horizontal="left" indent="1"/>
    </xf>
    <xf numFmtId="170" fontId="11" fillId="0" borderId="11" xfId="2" applyNumberFormat="1" applyFont="1" applyFill="1" applyBorder="1" applyAlignment="1">
      <alignment horizontal="right"/>
    </xf>
    <xf numFmtId="170" fontId="11" fillId="0" borderId="7" xfId="2" applyNumberFormat="1" applyFont="1" applyBorder="1" applyAlignment="1">
      <alignment horizontal="right"/>
    </xf>
    <xf numFmtId="170" fontId="11" fillId="0" borderId="0" xfId="2" applyNumberFormat="1" applyFont="1"/>
    <xf numFmtId="170" fontId="11" fillId="0" borderId="10" xfId="2" applyNumberFormat="1" applyFont="1" applyFill="1" applyBorder="1" applyAlignment="1">
      <alignment horizontal="right"/>
    </xf>
    <xf numFmtId="170" fontId="11" fillId="0" borderId="3" xfId="2" applyNumberFormat="1" applyFont="1" applyBorder="1" applyAlignment="1">
      <alignment horizontal="right"/>
    </xf>
    <xf numFmtId="169" fontId="11" fillId="0" borderId="10" xfId="0" applyNumberFormat="1" applyFont="1" applyBorder="1" applyAlignment="1">
      <alignment horizontal="center"/>
    </xf>
    <xf numFmtId="170" fontId="11" fillId="0" borderId="11" xfId="2" applyNumberFormat="1" applyFont="1" applyBorder="1" applyAlignment="1">
      <alignment horizontal="right"/>
    </xf>
    <xf numFmtId="10" fontId="11" fillId="0" borderId="10" xfId="3" applyNumberFormat="1" applyFont="1" applyBorder="1" applyAlignment="1">
      <alignment horizontal="right"/>
    </xf>
    <xf numFmtId="10" fontId="16" fillId="0" borderId="10" xfId="3" applyNumberFormat="1" applyFont="1" applyBorder="1" applyAlignment="1">
      <alignment horizontal="right"/>
    </xf>
    <xf numFmtId="10" fontId="11" fillId="0" borderId="0" xfId="3" applyNumberFormat="1" applyFont="1"/>
    <xf numFmtId="170" fontId="11" fillId="0" borderId="0" xfId="2" applyNumberFormat="1" applyFont="1" applyAlignment="1">
      <alignment horizontal="left" indent="2"/>
    </xf>
    <xf numFmtId="170" fontId="11" fillId="0" borderId="0" xfId="2" applyNumberFormat="1" applyFont="1" applyAlignment="1">
      <alignment horizontal="center"/>
    </xf>
    <xf numFmtId="170" fontId="11" fillId="0" borderId="11" xfId="2" applyNumberFormat="1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0" fontId="16" fillId="0" borderId="0" xfId="0" applyFont="1"/>
    <xf numFmtId="0" fontId="13" fillId="0" borderId="0" xfId="0" applyFont="1" applyAlignment="1">
      <alignment horizontal="left" indent="2"/>
    </xf>
    <xf numFmtId="164" fontId="13" fillId="0" borderId="0" xfId="0" applyNumberFormat="1" applyFont="1" applyAlignment="1">
      <alignment horizontal="center"/>
    </xf>
    <xf numFmtId="170" fontId="13" fillId="0" borderId="11" xfId="2" applyNumberFormat="1" applyFont="1" applyFill="1" applyBorder="1" applyAlignment="1">
      <alignment horizontal="right"/>
    </xf>
    <xf numFmtId="42" fontId="5" fillId="0" borderId="13" xfId="0" applyNumberFormat="1" applyFont="1" applyBorder="1"/>
    <xf numFmtId="0" fontId="4" fillId="0" borderId="11" xfId="0" applyFont="1" applyBorder="1" applyAlignment="1">
      <alignment wrapText="1"/>
    </xf>
    <xf numFmtId="0" fontId="37" fillId="0" borderId="7" xfId="0" applyFont="1" applyBorder="1"/>
    <xf numFmtId="0" fontId="11" fillId="0" borderId="10" xfId="0" applyFont="1" applyBorder="1" applyAlignment="1">
      <alignment horizontal="left" indent="2"/>
    </xf>
    <xf numFmtId="42" fontId="11" fillId="0" borderId="0" xfId="0" applyNumberFormat="1" applyFont="1"/>
    <xf numFmtId="42" fontId="16" fillId="0" borderId="0" xfId="0" applyNumberFormat="1" applyFont="1"/>
    <xf numFmtId="0" fontId="37" fillId="0" borderId="3" xfId="0" applyFont="1" applyBorder="1"/>
    <xf numFmtId="0" fontId="4" fillId="0" borderId="10" xfId="0" applyFont="1" applyBorder="1" applyAlignment="1">
      <alignment wrapText="1"/>
    </xf>
    <xf numFmtId="0" fontId="0" fillId="4" borderId="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42" fontId="5" fillId="0" borderId="11" xfId="0" applyNumberFormat="1" applyFont="1" applyBorder="1"/>
    <xf numFmtId="42" fontId="0" fillId="0" borderId="11" xfId="0" applyNumberFormat="1" applyBorder="1"/>
    <xf numFmtId="42" fontId="4" fillId="0" borderId="11" xfId="0" applyNumberFormat="1" applyFont="1" applyBorder="1"/>
    <xf numFmtId="42" fontId="4" fillId="0" borderId="8" xfId="0" applyNumberFormat="1" applyFont="1" applyBorder="1"/>
    <xf numFmtId="10" fontId="5" fillId="0" borderId="11" xfId="3" applyNumberFormat="1" applyFont="1" applyBorder="1"/>
    <xf numFmtId="166" fontId="5" fillId="0" borderId="11" xfId="1" applyNumberFormat="1" applyFont="1" applyBorder="1"/>
    <xf numFmtId="0" fontId="10" fillId="3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1" fillId="4" borderId="8" xfId="0" applyFont="1" applyFill="1" applyBorder="1" applyAlignment="1">
      <alignment horizontal="right"/>
    </xf>
    <xf numFmtId="0" fontId="11" fillId="0" borderId="11" xfId="0" applyFont="1" applyBorder="1" applyAlignment="1">
      <alignment horizontal="right"/>
    </xf>
    <xf numFmtId="169" fontId="11" fillId="0" borderId="11" xfId="0" applyNumberFormat="1" applyFont="1" applyBorder="1" applyAlignment="1">
      <alignment horizontal="right"/>
    </xf>
    <xf numFmtId="169" fontId="11" fillId="0" borderId="7" xfId="0" applyNumberFormat="1" applyFont="1" applyBorder="1" applyAlignment="1">
      <alignment horizontal="right"/>
    </xf>
    <xf numFmtId="169" fontId="16" fillId="0" borderId="11" xfId="0" applyNumberFormat="1" applyFont="1" applyBorder="1" applyAlignment="1">
      <alignment horizontal="right"/>
    </xf>
    <xf numFmtId="169" fontId="13" fillId="0" borderId="7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9" fontId="13" fillId="0" borderId="11" xfId="0" applyNumberFormat="1" applyFont="1" applyBorder="1" applyAlignment="1">
      <alignment horizontal="right"/>
    </xf>
    <xf numFmtId="0" fontId="11" fillId="2" borderId="0" xfId="0" applyFont="1" applyFill="1" applyAlignment="1">
      <alignment horizontal="center"/>
    </xf>
    <xf numFmtId="9" fontId="11" fillId="2" borderId="0" xfId="0" applyNumberFormat="1" applyFont="1" applyFill="1" applyAlignment="1">
      <alignment horizontal="center"/>
    </xf>
    <xf numFmtId="170" fontId="13" fillId="0" borderId="0" xfId="2" applyNumberFormat="1" applyFont="1" applyAlignment="1">
      <alignment horizontal="left"/>
    </xf>
    <xf numFmtId="167" fontId="14" fillId="0" borderId="0" xfId="3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70" fontId="13" fillId="0" borderId="0" xfId="2" applyNumberFormat="1" applyFont="1"/>
    <xf numFmtId="10" fontId="11" fillId="0" borderId="11" xfId="3" applyNumberFormat="1" applyFont="1" applyBorder="1" applyAlignment="1">
      <alignment horizontal="right"/>
    </xf>
    <xf numFmtId="10" fontId="16" fillId="0" borderId="11" xfId="3" applyNumberFormat="1" applyFont="1" applyBorder="1" applyAlignment="1">
      <alignment horizontal="right"/>
    </xf>
    <xf numFmtId="0" fontId="13" fillId="0" borderId="10" xfId="0" applyFont="1" applyBorder="1"/>
    <xf numFmtId="169" fontId="11" fillId="0" borderId="10" xfId="1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170" fontId="11" fillId="0" borderId="10" xfId="2" applyNumberFormat="1" applyFont="1" applyBorder="1" applyAlignment="1">
      <alignment horizontal="right"/>
    </xf>
    <xf numFmtId="170" fontId="11" fillId="0" borderId="10" xfId="2" applyNumberFormat="1" applyFont="1" applyBorder="1" applyAlignment="1">
      <alignment horizontal="center"/>
    </xf>
    <xf numFmtId="170" fontId="11" fillId="0" borderId="10" xfId="2" applyNumberFormat="1" applyFont="1" applyFill="1" applyBorder="1" applyAlignment="1">
      <alignment horizontal="center"/>
    </xf>
    <xf numFmtId="166" fontId="11" fillId="0" borderId="10" xfId="1" applyNumberFormat="1" applyFont="1" applyBorder="1" applyAlignment="1">
      <alignment horizontal="center"/>
    </xf>
    <xf numFmtId="170" fontId="13" fillId="0" borderId="10" xfId="2" applyNumberFormat="1" applyFont="1" applyFill="1" applyBorder="1" applyAlignment="1">
      <alignment horizontal="right"/>
    </xf>
    <xf numFmtId="0" fontId="11" fillId="0" borderId="15" xfId="0" applyFont="1" applyBorder="1"/>
    <xf numFmtId="0" fontId="11" fillId="0" borderId="11" xfId="0" applyFont="1" applyBorder="1"/>
    <xf numFmtId="169" fontId="11" fillId="0" borderId="11" xfId="0" applyNumberFormat="1" applyFont="1" applyBorder="1"/>
    <xf numFmtId="170" fontId="11" fillId="0" borderId="11" xfId="2" applyNumberFormat="1" applyFont="1" applyBorder="1"/>
    <xf numFmtId="169" fontId="11" fillId="0" borderId="11" xfId="1" applyNumberFormat="1" applyFont="1" applyBorder="1"/>
    <xf numFmtId="170" fontId="11" fillId="0" borderId="11" xfId="2" applyNumberFormat="1" applyFont="1" applyFill="1" applyBorder="1"/>
    <xf numFmtId="170" fontId="11" fillId="0" borderId="7" xfId="2" applyNumberFormat="1" applyFont="1" applyBorder="1"/>
    <xf numFmtId="165" fontId="11" fillId="0" borderId="11" xfId="0" applyNumberFormat="1" applyFont="1" applyBorder="1" applyAlignment="1">
      <alignment horizontal="center"/>
    </xf>
    <xf numFmtId="168" fontId="11" fillId="0" borderId="11" xfId="1" applyNumberFormat="1" applyFont="1" applyBorder="1"/>
    <xf numFmtId="168" fontId="11" fillId="5" borderId="7" xfId="1" applyNumberFormat="1" applyFont="1" applyFill="1" applyBorder="1"/>
    <xf numFmtId="166" fontId="13" fillId="0" borderId="11" xfId="1" applyNumberFormat="1" applyFont="1" applyBorder="1"/>
    <xf numFmtId="167" fontId="15" fillId="0" borderId="11" xfId="3" applyNumberFormat="1" applyFont="1" applyBorder="1"/>
    <xf numFmtId="167" fontId="5" fillId="0" borderId="0" xfId="0" applyNumberFormat="1" applyFont="1"/>
    <xf numFmtId="10" fontId="5" fillId="0" borderId="0" xfId="0" applyNumberFormat="1" applyFont="1"/>
    <xf numFmtId="10" fontId="11" fillId="0" borderId="11" xfId="3" applyNumberFormat="1" applyFont="1" applyBorder="1"/>
    <xf numFmtId="170" fontId="16" fillId="0" borderId="10" xfId="2" applyNumberFormat="1" applyFont="1" applyBorder="1" applyAlignment="1">
      <alignment horizontal="center"/>
    </xf>
    <xf numFmtId="170" fontId="14" fillId="0" borderId="0" xfId="2" applyNumberFormat="1" applyFont="1"/>
    <xf numFmtId="10" fontId="13" fillId="0" borderId="11" xfId="3" applyNumberFormat="1" applyFont="1" applyBorder="1"/>
    <xf numFmtId="170" fontId="13" fillId="0" borderId="0" xfId="2" applyNumberFormat="1" applyFont="1" applyAlignment="1">
      <alignment horizontal="center"/>
    </xf>
    <xf numFmtId="170" fontId="13" fillId="0" borderId="11" xfId="2" applyNumberFormat="1" applyFont="1" applyBorder="1"/>
    <xf numFmtId="170" fontId="16" fillId="0" borderId="11" xfId="2" applyNumberFormat="1" applyFont="1" applyBorder="1" applyAlignment="1">
      <alignment horizontal="center"/>
    </xf>
    <xf numFmtId="168" fontId="11" fillId="5" borderId="11" xfId="1" applyNumberFormat="1" applyFont="1" applyFill="1" applyBorder="1"/>
    <xf numFmtId="166" fontId="11" fillId="0" borderId="11" xfId="1" applyNumberFormat="1" applyFont="1" applyBorder="1"/>
    <xf numFmtId="0" fontId="12" fillId="0" borderId="0" xfId="0" applyFont="1" applyAlignment="1">
      <alignment horizontal="left"/>
    </xf>
    <xf numFmtId="0" fontId="38" fillId="0" borderId="0" xfId="0" applyFont="1"/>
    <xf numFmtId="169" fontId="38" fillId="0" borderId="10" xfId="1" applyNumberFormat="1" applyFont="1" applyBorder="1" applyAlignment="1">
      <alignment horizontal="center"/>
    </xf>
    <xf numFmtId="166" fontId="11" fillId="0" borderId="11" xfId="1" applyNumberFormat="1" applyFont="1" applyFill="1" applyBorder="1"/>
    <xf numFmtId="173" fontId="0" fillId="0" borderId="0" xfId="0" applyNumberFormat="1"/>
    <xf numFmtId="0" fontId="39" fillId="0" borderId="6" xfId="0" applyFont="1" applyBorder="1" applyAlignment="1">
      <alignment horizontal="center"/>
    </xf>
    <xf numFmtId="0" fontId="39" fillId="0" borderId="9" xfId="0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0" fontId="37" fillId="0" borderId="0" xfId="0" applyFont="1" applyAlignment="1">
      <alignment horizontal="center"/>
    </xf>
    <xf numFmtId="174" fontId="0" fillId="0" borderId="0" xfId="1" applyNumberFormat="1" applyFont="1"/>
    <xf numFmtId="174" fontId="0" fillId="0" borderId="0" xfId="0" applyNumberFormat="1"/>
    <xf numFmtId="10" fontId="0" fillId="0" borderId="0" xfId="3" applyNumberFormat="1" applyFont="1"/>
    <xf numFmtId="10" fontId="4" fillId="0" borderId="0" xfId="3" applyNumberFormat="1" applyFont="1"/>
    <xf numFmtId="174" fontId="4" fillId="0" borderId="0" xfId="0" applyNumberFormat="1" applyFont="1" applyAlignment="1">
      <alignment horizontal="right"/>
    </xf>
    <xf numFmtId="174" fontId="40" fillId="0" borderId="0" xfId="0" applyNumberFormat="1" applyFont="1" applyAlignment="1">
      <alignment horizontal="right"/>
    </xf>
    <xf numFmtId="10" fontId="40" fillId="0" borderId="0" xfId="3" applyNumberFormat="1" applyFont="1"/>
    <xf numFmtId="0" fontId="0" fillId="0" borderId="9" xfId="0" applyBorder="1" applyAlignment="1">
      <alignment horizontal="center"/>
    </xf>
    <xf numFmtId="3" fontId="0" fillId="0" borderId="0" xfId="0" applyNumberFormat="1"/>
    <xf numFmtId="3" fontId="0" fillId="0" borderId="9" xfId="0" applyNumberFormat="1" applyBorder="1"/>
    <xf numFmtId="0" fontId="39" fillId="0" borderId="0" xfId="0" applyFont="1"/>
    <xf numFmtId="3" fontId="39" fillId="0" borderId="0" xfId="0" applyNumberFormat="1" applyFont="1"/>
    <xf numFmtId="0" fontId="0" fillId="0" borderId="9" xfId="0" applyBorder="1"/>
    <xf numFmtId="10" fontId="0" fillId="0" borderId="0" xfId="3" applyNumberFormat="1" applyFont="1" applyAlignment="1">
      <alignment horizontal="center"/>
    </xf>
    <xf numFmtId="10" fontId="4" fillId="0" borderId="0" xfId="3" applyNumberFormat="1" applyFont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4" fillId="0" borderId="9" xfId="0" applyFont="1" applyBorder="1"/>
    <xf numFmtId="0" fontId="37" fillId="0" borderId="11" xfId="0" applyFont="1" applyBorder="1"/>
    <xf numFmtId="0" fontId="3" fillId="3" borderId="1" xfId="0" applyFont="1" applyFill="1" applyBorder="1"/>
    <xf numFmtId="0" fontId="3" fillId="3" borderId="9" xfId="0" applyFont="1" applyFill="1" applyBorder="1" applyAlignment="1">
      <alignment horizontal="center"/>
    </xf>
    <xf numFmtId="0" fontId="37" fillId="0" borderId="4" xfId="0" applyFont="1" applyBorder="1"/>
    <xf numFmtId="0" fontId="4" fillId="0" borderId="13" xfId="0" applyFont="1" applyBorder="1" applyAlignment="1">
      <alignment wrapText="1"/>
    </xf>
    <xf numFmtId="0" fontId="0" fillId="0" borderId="6" xfId="0" applyBorder="1"/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13" fillId="0" borderId="10" xfId="0" applyFont="1" applyBorder="1" applyAlignment="1">
      <alignment horizontal="left" indent="2"/>
    </xf>
    <xf numFmtId="0" fontId="16" fillId="0" borderId="10" xfId="0" applyFont="1" applyBorder="1" applyAlignment="1">
      <alignment horizontal="left" indent="2"/>
    </xf>
    <xf numFmtId="42" fontId="8" fillId="0" borderId="11" xfId="0" applyNumberFormat="1" applyFont="1" applyBorder="1"/>
    <xf numFmtId="42" fontId="41" fillId="0" borderId="11" xfId="0" applyNumberFormat="1" applyFont="1" applyBorder="1"/>
    <xf numFmtId="42" fontId="42" fillId="0" borderId="13" xfId="0" applyNumberFormat="1" applyFont="1" applyBorder="1"/>
    <xf numFmtId="0" fontId="43" fillId="0" borderId="13" xfId="0" applyFont="1" applyBorder="1" applyAlignment="1">
      <alignment horizontal="center"/>
    </xf>
    <xf numFmtId="173" fontId="5" fillId="0" borderId="0" xfId="0" applyNumberFormat="1" applyFont="1"/>
    <xf numFmtId="3" fontId="5" fillId="0" borderId="0" xfId="0" applyNumberFormat="1" applyFont="1"/>
    <xf numFmtId="174" fontId="4" fillId="0" borderId="0" xfId="1" applyNumberFormat="1" applyFont="1"/>
    <xf numFmtId="10" fontId="18" fillId="0" borderId="0" xfId="3" applyNumberFormat="1" applyFont="1" applyFill="1" applyBorder="1" applyAlignment="1">
      <alignment horizontal="center"/>
    </xf>
    <xf numFmtId="168" fontId="44" fillId="0" borderId="0" xfId="5" applyNumberFormat="1" applyFont="1"/>
    <xf numFmtId="171" fontId="45" fillId="0" borderId="0" xfId="5" applyNumberFormat="1" applyFont="1"/>
    <xf numFmtId="167" fontId="45" fillId="8" borderId="0" xfId="6" applyNumberFormat="1" applyFont="1" applyFill="1" applyBorder="1"/>
    <xf numFmtId="168" fontId="45" fillId="0" borderId="0" xfId="5" applyNumberFormat="1" applyFont="1"/>
    <xf numFmtId="171" fontId="26" fillId="0" borderId="0" xfId="5" applyNumberFormat="1" applyFont="1"/>
    <xf numFmtId="0" fontId="12" fillId="0" borderId="17" xfId="0" applyFont="1" applyBorder="1" applyAlignment="1">
      <alignment horizontal="center"/>
    </xf>
    <xf numFmtId="10" fontId="13" fillId="0" borderId="11" xfId="3" applyNumberFormat="1" applyFont="1" applyFill="1" applyBorder="1" applyAlignment="1">
      <alignment horizontal="right"/>
    </xf>
    <xf numFmtId="170" fontId="38" fillId="0" borderId="11" xfId="2" applyNumberFormat="1" applyFont="1" applyFill="1" applyBorder="1" applyAlignment="1">
      <alignment horizontal="right"/>
    </xf>
    <xf numFmtId="0" fontId="46" fillId="0" borderId="0" xfId="0" applyFont="1"/>
    <xf numFmtId="170" fontId="38" fillId="0" borderId="10" xfId="2" applyNumberFormat="1" applyFont="1" applyFill="1" applyBorder="1" applyAlignment="1">
      <alignment horizontal="right"/>
    </xf>
    <xf numFmtId="10" fontId="38" fillId="0" borderId="11" xfId="3" applyNumberFormat="1" applyFont="1" applyFill="1" applyBorder="1" applyAlignment="1">
      <alignment horizontal="right"/>
    </xf>
    <xf numFmtId="10" fontId="2" fillId="0" borderId="13" xfId="3" applyNumberFormat="1" applyFont="1" applyBorder="1"/>
    <xf numFmtId="166" fontId="5" fillId="0" borderId="9" xfId="0" applyNumberFormat="1" applyFont="1" applyBorder="1"/>
    <xf numFmtId="166" fontId="0" fillId="0" borderId="9" xfId="0" applyNumberFormat="1" applyBorder="1"/>
    <xf numFmtId="10" fontId="39" fillId="0" borderId="0" xfId="3" applyNumberFormat="1" applyFont="1"/>
    <xf numFmtId="10" fontId="8" fillId="0" borderId="0" xfId="3" applyNumberFormat="1" applyFont="1"/>
    <xf numFmtId="166" fontId="47" fillId="0" borderId="0" xfId="0" applyNumberFormat="1" applyFont="1"/>
    <xf numFmtId="3" fontId="8" fillId="0" borderId="0" xfId="0" applyNumberFormat="1" applyFont="1"/>
    <xf numFmtId="175" fontId="0" fillId="0" borderId="0" xfId="0" applyNumberFormat="1"/>
    <xf numFmtId="10" fontId="0" fillId="0" borderId="0" xfId="0" applyNumberFormat="1"/>
    <xf numFmtId="0" fontId="37" fillId="0" borderId="0" xfId="0" applyFont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166" fontId="8" fillId="0" borderId="0" xfId="0" applyNumberFormat="1" applyFont="1"/>
    <xf numFmtId="0" fontId="0" fillId="12" borderId="0" xfId="0" applyFill="1" applyAlignment="1">
      <alignment horizontal="center"/>
    </xf>
    <xf numFmtId="0" fontId="0" fillId="11" borderId="0" xfId="0" applyFill="1" applyAlignment="1">
      <alignment horizontal="center"/>
    </xf>
    <xf numFmtId="166" fontId="41" fillId="0" borderId="0" xfId="0" applyNumberFormat="1" applyFont="1"/>
    <xf numFmtId="10" fontId="8" fillId="0" borderId="0" xfId="0" applyNumberFormat="1" applyFont="1"/>
    <xf numFmtId="0" fontId="10" fillId="3" borderId="4" xfId="0" applyFont="1" applyFill="1" applyBorder="1"/>
    <xf numFmtId="176" fontId="5" fillId="0" borderId="11" xfId="0" applyNumberFormat="1" applyFont="1" applyBorder="1"/>
    <xf numFmtId="176" fontId="5" fillId="0" borderId="0" xfId="0" applyNumberFormat="1" applyFont="1"/>
    <xf numFmtId="176" fontId="0" fillId="0" borderId="11" xfId="0" applyNumberFormat="1" applyBorder="1"/>
    <xf numFmtId="0" fontId="0" fillId="0" borderId="0" xfId="0" applyAlignment="1">
      <alignment horizontal="left" indent="1"/>
    </xf>
    <xf numFmtId="0" fontId="9" fillId="0" borderId="0" xfId="12"/>
    <xf numFmtId="0" fontId="8" fillId="0" borderId="0" xfId="0" applyFont="1" applyAlignment="1">
      <alignment horizontal="left" indent="1"/>
    </xf>
    <xf numFmtId="176" fontId="41" fillId="0" borderId="11" xfId="0" applyNumberFormat="1" applyFont="1" applyBorder="1"/>
    <xf numFmtId="176" fontId="41" fillId="0" borderId="0" xfId="0" applyNumberFormat="1" applyFont="1"/>
    <xf numFmtId="176" fontId="0" fillId="0" borderId="0" xfId="0" applyNumberFormat="1"/>
    <xf numFmtId="0" fontId="49" fillId="0" borderId="0" xfId="12" applyFont="1"/>
    <xf numFmtId="0" fontId="51" fillId="0" borderId="0" xfId="0" applyFont="1"/>
    <xf numFmtId="0" fontId="52" fillId="0" borderId="0" xfId="0" applyFont="1"/>
    <xf numFmtId="0" fontId="50" fillId="0" borderId="0" xfId="0" applyFont="1"/>
    <xf numFmtId="10" fontId="5" fillId="0" borderId="0" xfId="3" applyNumberFormat="1" applyFont="1"/>
    <xf numFmtId="176" fontId="4" fillId="0" borderId="11" xfId="0" applyNumberFormat="1" applyFont="1" applyBorder="1"/>
    <xf numFmtId="176" fontId="4" fillId="0" borderId="0" xfId="0" applyNumberFormat="1" applyFont="1"/>
    <xf numFmtId="0" fontId="53" fillId="3" borderId="9" xfId="0" applyFont="1" applyFill="1" applyBorder="1" applyAlignment="1">
      <alignment vertical="center" wrapText="1"/>
    </xf>
    <xf numFmtId="42" fontId="11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/>
    </xf>
    <xf numFmtId="0" fontId="37" fillId="0" borderId="0" xfId="1" applyNumberFormat="1" applyFont="1" applyAlignment="1">
      <alignment horizontal="center"/>
    </xf>
    <xf numFmtId="0" fontId="8" fillId="0" borderId="0" xfId="0" applyFont="1" applyAlignment="1">
      <alignment horizontal="left" indent="2"/>
    </xf>
    <xf numFmtId="167" fontId="0" fillId="0" borderId="0" xfId="0" applyNumberFormat="1" applyAlignment="1">
      <alignment horizontal="center"/>
    </xf>
    <xf numFmtId="166" fontId="7" fillId="0" borderId="11" xfId="1" applyNumberFormat="1" applyFont="1" applyFill="1" applyBorder="1" applyAlignment="1">
      <alignment horizontal="center"/>
    </xf>
    <xf numFmtId="166" fontId="0" fillId="0" borderId="0" xfId="1" applyNumberFormat="1" applyFont="1"/>
    <xf numFmtId="167" fontId="5" fillId="0" borderId="0" xfId="0" applyNumberFormat="1" applyFont="1" applyAlignment="1">
      <alignment horizontal="right"/>
    </xf>
    <xf numFmtId="44" fontId="0" fillId="0" borderId="11" xfId="2" applyFont="1" applyBorder="1" applyAlignment="1">
      <alignment horizontal="center"/>
    </xf>
    <xf numFmtId="44" fontId="0" fillId="0" borderId="0" xfId="2" applyFont="1" applyAlignment="1">
      <alignment horizontal="center"/>
    </xf>
    <xf numFmtId="170" fontId="0" fillId="0" borderId="0" xfId="2" applyNumberFormat="1" applyFont="1" applyAlignment="1">
      <alignment horizontal="left" indent="2"/>
    </xf>
    <xf numFmtId="170" fontId="7" fillId="0" borderId="11" xfId="2" applyNumberFormat="1" applyFont="1" applyFill="1" applyBorder="1" applyAlignment="1">
      <alignment horizontal="center"/>
    </xf>
    <xf numFmtId="0" fontId="0" fillId="0" borderId="0" xfId="0" applyAlignment="1">
      <alignment horizontal="left" indent="2"/>
    </xf>
    <xf numFmtId="166" fontId="5" fillId="0" borderId="11" xfId="1" applyNumberFormat="1" applyFont="1" applyFill="1" applyBorder="1" applyAlignment="1">
      <alignment horizontal="center"/>
    </xf>
    <xf numFmtId="10" fontId="0" fillId="0" borderId="11" xfId="0" applyNumberFormat="1" applyBorder="1"/>
    <xf numFmtId="167" fontId="41" fillId="0" borderId="0" xfId="0" applyNumberFormat="1" applyFont="1" applyAlignment="1">
      <alignment horizontal="right"/>
    </xf>
    <xf numFmtId="10" fontId="5" fillId="0" borderId="11" xfId="3" applyNumberFormat="1" applyFont="1" applyFill="1" applyBorder="1" applyAlignment="1">
      <alignment horizontal="right"/>
    </xf>
    <xf numFmtId="10" fontId="5" fillId="0" borderId="0" xfId="3" applyNumberFormat="1" applyFont="1" applyFill="1" applyBorder="1" applyAlignment="1">
      <alignment horizontal="right"/>
    </xf>
    <xf numFmtId="10" fontId="7" fillId="0" borderId="0" xfId="3" applyNumberFormat="1" applyFont="1" applyFill="1" applyBorder="1" applyAlignment="1">
      <alignment horizontal="right"/>
    </xf>
    <xf numFmtId="10" fontId="0" fillId="0" borderId="11" xfId="3" applyNumberFormat="1" applyFont="1" applyFill="1" applyBorder="1" applyAlignment="1">
      <alignment horizontal="right"/>
    </xf>
    <xf numFmtId="10" fontId="0" fillId="0" borderId="0" xfId="3" applyNumberFormat="1" applyFont="1" applyFill="1" applyBorder="1" applyAlignment="1">
      <alignment horizontal="right"/>
    </xf>
    <xf numFmtId="167" fontId="43" fillId="0" borderId="0" xfId="0" applyNumberFormat="1" applyFont="1" applyAlignment="1">
      <alignment horizontal="right"/>
    </xf>
    <xf numFmtId="170" fontId="0" fillId="0" borderId="0" xfId="2" applyNumberFormat="1" applyFont="1" applyAlignment="1">
      <alignment horizontal="center"/>
    </xf>
    <xf numFmtId="170" fontId="7" fillId="0" borderId="13" xfId="2" applyNumberFormat="1" applyFont="1" applyFill="1" applyBorder="1" applyAlignment="1">
      <alignment horizontal="center"/>
    </xf>
    <xf numFmtId="10" fontId="7" fillId="0" borderId="11" xfId="3" applyNumberFormat="1" applyFont="1" applyFill="1" applyBorder="1" applyAlignment="1">
      <alignment horizontal="center"/>
    </xf>
    <xf numFmtId="10" fontId="7" fillId="0" borderId="0" xfId="3" applyNumberFormat="1" applyFont="1" applyFill="1" applyBorder="1" applyAlignment="1">
      <alignment horizontal="center"/>
    </xf>
    <xf numFmtId="10" fontId="2" fillId="0" borderId="11" xfId="3" applyNumberFormat="1" applyFont="1" applyFill="1" applyBorder="1" applyAlignment="1">
      <alignment horizontal="right"/>
    </xf>
    <xf numFmtId="167" fontId="11" fillId="0" borderId="0" xfId="3" applyNumberFormat="1" applyFont="1" applyFill="1" applyBorder="1" applyAlignment="1">
      <alignment horizontal="center"/>
    </xf>
    <xf numFmtId="10" fontId="14" fillId="0" borderId="0" xfId="3" applyNumberFormat="1" applyFont="1"/>
    <xf numFmtId="170" fontId="11" fillId="0" borderId="0" xfId="0" applyNumberFormat="1" applyFont="1"/>
    <xf numFmtId="167" fontId="11" fillId="0" borderId="0" xfId="3" applyNumberFormat="1" applyFont="1" applyFill="1" applyBorder="1" applyAlignment="1">
      <alignment horizontal="left"/>
    </xf>
    <xf numFmtId="10" fontId="11" fillId="0" borderId="11" xfId="3" applyNumberFormat="1" applyFont="1" applyBorder="1" applyAlignment="1">
      <alignment horizontal="center"/>
    </xf>
    <xf numFmtId="170" fontId="48" fillId="0" borderId="0" xfId="2" applyNumberFormat="1" applyFont="1"/>
    <xf numFmtId="9" fontId="13" fillId="0" borderId="0" xfId="0" applyNumberFormat="1" applyFont="1" applyAlignment="1">
      <alignment horizontal="center"/>
    </xf>
    <xf numFmtId="170" fontId="13" fillId="0" borderId="0" xfId="0" applyNumberFormat="1" applyFont="1"/>
    <xf numFmtId="0" fontId="12" fillId="0" borderId="15" xfId="0" applyFont="1" applyBorder="1" applyAlignment="1">
      <alignment horizontal="center"/>
    </xf>
    <xf numFmtId="170" fontId="11" fillId="0" borderId="8" xfId="2" applyNumberFormat="1" applyFont="1" applyBorder="1"/>
    <xf numFmtId="170" fontId="38" fillId="0" borderId="11" xfId="2" applyNumberFormat="1" applyFont="1" applyBorder="1"/>
    <xf numFmtId="170" fontId="55" fillId="0" borderId="10" xfId="2" applyNumberFormat="1" applyFont="1" applyFill="1" applyBorder="1" applyAlignment="1">
      <alignment horizontal="center"/>
    </xf>
    <xf numFmtId="10" fontId="13" fillId="0" borderId="10" xfId="3" applyNumberFormat="1" applyFont="1" applyFill="1" applyBorder="1" applyAlignment="1">
      <alignment horizontal="right"/>
    </xf>
    <xf numFmtId="170" fontId="55" fillId="0" borderId="13" xfId="2" applyNumberFormat="1" applyFont="1" applyFill="1" applyBorder="1" applyAlignment="1">
      <alignment horizontal="center"/>
    </xf>
    <xf numFmtId="10" fontId="13" fillId="0" borderId="0" xfId="3" applyNumberFormat="1" applyFont="1" applyAlignment="1">
      <alignment horizontal="center"/>
    </xf>
    <xf numFmtId="177" fontId="43" fillId="0" borderId="13" xfId="0" applyNumberFormat="1" applyFont="1" applyBorder="1" applyAlignment="1">
      <alignment horizontal="center" wrapText="1"/>
    </xf>
    <xf numFmtId="0" fontId="53" fillId="3" borderId="0" xfId="0" applyFont="1" applyFill="1"/>
    <xf numFmtId="0" fontId="53" fillId="3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7" fillId="3" borderId="0" xfId="0" applyFont="1" applyFill="1" applyAlignment="1">
      <alignment horizontal="center" vertical="center" wrapText="1"/>
    </xf>
    <xf numFmtId="0" fontId="53" fillId="3" borderId="0" xfId="0" applyFont="1" applyFill="1" applyAlignment="1">
      <alignment horizontal="center" vertical="center" wrapText="1"/>
    </xf>
    <xf numFmtId="177" fontId="14" fillId="2" borderId="0" xfId="1" applyNumberFormat="1" applyFont="1" applyFill="1" applyAlignment="1">
      <alignment horizontal="center"/>
    </xf>
    <xf numFmtId="177" fontId="13" fillId="0" borderId="8" xfId="1" applyNumberFormat="1" applyFont="1" applyBorder="1"/>
    <xf numFmtId="166" fontId="11" fillId="0" borderId="11" xfId="1" applyNumberFormat="1" applyFont="1" applyBorder="1" applyAlignment="1">
      <alignment horizontal="center" vertical="center"/>
    </xf>
    <xf numFmtId="0" fontId="11" fillId="0" borderId="13" xfId="0" applyFont="1" applyBorder="1"/>
    <xf numFmtId="170" fontId="11" fillId="0" borderId="8" xfId="2" applyNumberFormat="1" applyFont="1" applyFill="1" applyBorder="1" applyAlignment="1">
      <alignment horizontal="right"/>
    </xf>
    <xf numFmtId="168" fontId="11" fillId="0" borderId="10" xfId="1" applyNumberFormat="1" applyFont="1" applyBorder="1"/>
    <xf numFmtId="178" fontId="11" fillId="5" borderId="11" xfId="3" applyNumberFormat="1" applyFont="1" applyFill="1" applyBorder="1"/>
    <xf numFmtId="0" fontId="11" fillId="0" borderId="9" xfId="0" applyFont="1" applyBorder="1"/>
    <xf numFmtId="169" fontId="11" fillId="0" borderId="5" xfId="0" applyNumberFormat="1" applyFont="1" applyBorder="1" applyAlignment="1">
      <alignment horizontal="center"/>
    </xf>
    <xf numFmtId="0" fontId="11" fillId="0" borderId="8" xfId="0" applyFont="1" applyBorder="1"/>
    <xf numFmtId="43" fontId="11" fillId="0" borderId="0" xfId="0" applyNumberFormat="1" applyFont="1"/>
    <xf numFmtId="175" fontId="5" fillId="0" borderId="0" xfId="0" applyNumberFormat="1" applyFont="1"/>
    <xf numFmtId="10" fontId="4" fillId="0" borderId="0" xfId="0" applyNumberFormat="1" applyFont="1"/>
    <xf numFmtId="166" fontId="56" fillId="0" borderId="0" xfId="0" applyNumberFormat="1" applyFont="1"/>
    <xf numFmtId="10" fontId="33" fillId="0" borderId="0" xfId="3" applyNumberFormat="1" applyFont="1" applyFill="1" applyBorder="1" applyAlignment="1">
      <alignment horizontal="right"/>
    </xf>
    <xf numFmtId="170" fontId="14" fillId="0" borderId="8" xfId="2" applyNumberFormat="1" applyFont="1" applyBorder="1"/>
    <xf numFmtId="170" fontId="13" fillId="0" borderId="11" xfId="2" applyNumberFormat="1" applyFont="1" applyBorder="1" applyAlignment="1">
      <alignment horizontal="center"/>
    </xf>
    <xf numFmtId="179" fontId="5" fillId="0" borderId="0" xfId="2" applyNumberFormat="1" applyFont="1" applyAlignment="1">
      <alignment horizontal="center"/>
    </xf>
    <xf numFmtId="171" fontId="57" fillId="0" borderId="0" xfId="5" applyNumberFormat="1" applyFont="1"/>
    <xf numFmtId="171" fontId="58" fillId="0" borderId="9" xfId="5" applyNumberFormat="1" applyFont="1" applyBorder="1"/>
    <xf numFmtId="171" fontId="57" fillId="0" borderId="9" xfId="5" applyNumberFormat="1" applyFont="1" applyBorder="1"/>
    <xf numFmtId="180" fontId="34" fillId="0" borderId="0" xfId="5" applyNumberFormat="1" applyFont="1"/>
    <xf numFmtId="180" fontId="35" fillId="0" borderId="0" xfId="5" applyNumberFormat="1" applyFont="1"/>
    <xf numFmtId="180" fontId="20" fillId="0" borderId="0" xfId="5" applyNumberFormat="1" applyFont="1"/>
    <xf numFmtId="180" fontId="36" fillId="0" borderId="0" xfId="5" applyNumberFormat="1" applyFont="1"/>
    <xf numFmtId="170" fontId="54" fillId="0" borderId="0" xfId="2" applyNumberFormat="1" applyFont="1"/>
    <xf numFmtId="170" fontId="16" fillId="0" borderId="0" xfId="2" applyNumberFormat="1" applyFont="1"/>
    <xf numFmtId="170" fontId="59" fillId="0" borderId="0" xfId="2" applyNumberFormat="1" applyFont="1"/>
    <xf numFmtId="0" fontId="8" fillId="0" borderId="11" xfId="0" applyFont="1" applyBorder="1" applyAlignment="1">
      <alignment horizontal="center"/>
    </xf>
    <xf numFmtId="170" fontId="54" fillId="0" borderId="11" xfId="2" applyNumberFormat="1" applyFont="1" applyBorder="1"/>
    <xf numFmtId="0" fontId="0" fillId="0" borderId="11" xfId="0" applyBorder="1" applyAlignment="1">
      <alignment horizontal="right"/>
    </xf>
    <xf numFmtId="175" fontId="4" fillId="0" borderId="0" xfId="0" applyNumberFormat="1" applyFont="1"/>
    <xf numFmtId="168" fontId="11" fillId="0" borderId="8" xfId="1" applyNumberFormat="1" applyFont="1" applyBorder="1"/>
    <xf numFmtId="177" fontId="11" fillId="0" borderId="0" xfId="1" applyNumberFormat="1" applyFont="1" applyFill="1" applyAlignment="1">
      <alignment horizontal="center"/>
    </xf>
    <xf numFmtId="0" fontId="60" fillId="3" borderId="9" xfId="0" applyFont="1" applyFill="1" applyBorder="1" applyAlignment="1">
      <alignment horizontal="center" vertical="center" wrapText="1"/>
    </xf>
    <xf numFmtId="0" fontId="61" fillId="0" borderId="0" xfId="0" applyFont="1"/>
    <xf numFmtId="0" fontId="51" fillId="0" borderId="0" xfId="0" applyFont="1" applyAlignment="1">
      <alignment horizontal="center"/>
    </xf>
    <xf numFmtId="0" fontId="61" fillId="0" borderId="0" xfId="0" applyFont="1" applyAlignment="1">
      <alignment horizontal="left" indent="2"/>
    </xf>
    <xf numFmtId="0" fontId="8" fillId="0" borderId="0" xfId="0" applyFont="1" applyAlignment="1">
      <alignment horizontal="center"/>
    </xf>
    <xf numFmtId="170" fontId="62" fillId="0" borderId="0" xfId="2" applyNumberFormat="1" applyFont="1"/>
    <xf numFmtId="0" fontId="63" fillId="0" borderId="0" xfId="0" applyFont="1"/>
    <xf numFmtId="170" fontId="64" fillId="0" borderId="0" xfId="2" applyNumberFormat="1" applyFont="1"/>
    <xf numFmtId="164" fontId="62" fillId="0" borderId="0" xfId="0" applyNumberFormat="1" applyFont="1"/>
    <xf numFmtId="10" fontId="62" fillId="0" borderId="0" xfId="3" applyNumberFormat="1" applyFont="1"/>
    <xf numFmtId="0" fontId="65" fillId="0" borderId="0" xfId="0" applyFont="1" applyAlignment="1">
      <alignment horizontal="left" indent="2"/>
    </xf>
    <xf numFmtId="164" fontId="66" fillId="0" borderId="0" xfId="0" applyNumberFormat="1" applyFont="1"/>
    <xf numFmtId="166" fontId="11" fillId="0" borderId="10" xfId="1" applyNumberFormat="1" applyFont="1" applyBorder="1"/>
    <xf numFmtId="170" fontId="11" fillId="0" borderId="10" xfId="2" applyNumberFormat="1" applyFont="1" applyBorder="1"/>
    <xf numFmtId="0" fontId="16" fillId="0" borderId="0" xfId="0" applyFont="1" applyAlignment="1">
      <alignment horizontal="center"/>
    </xf>
    <xf numFmtId="0" fontId="67" fillId="0" borderId="0" xfId="0" applyFont="1"/>
    <xf numFmtId="0" fontId="68" fillId="0" borderId="0" xfId="0" applyFont="1"/>
    <xf numFmtId="0" fontId="37" fillId="0" borderId="11" xfId="0" applyFont="1" applyBorder="1" applyAlignment="1">
      <alignment horizontal="center"/>
    </xf>
    <xf numFmtId="0" fontId="69" fillId="0" borderId="0" xfId="5" applyFont="1"/>
    <xf numFmtId="166" fontId="11" fillId="0" borderId="11" xfId="1" applyNumberFormat="1" applyFont="1" applyBorder="1" applyAlignment="1">
      <alignment horizontal="center"/>
    </xf>
    <xf numFmtId="170" fontId="0" fillId="0" borderId="11" xfId="2" applyNumberFormat="1" applyFont="1" applyBorder="1"/>
    <xf numFmtId="179" fontId="7" fillId="0" borderId="11" xfId="2" applyNumberFormat="1" applyFont="1" applyFill="1" applyBorder="1" applyAlignment="1">
      <alignment horizontal="center"/>
    </xf>
    <xf numFmtId="10" fontId="18" fillId="0" borderId="0" xfId="3" applyNumberFormat="1" applyFont="1" applyFill="1" applyBorder="1" applyAlignment="1">
      <alignment horizontal="right"/>
    </xf>
    <xf numFmtId="170" fontId="70" fillId="0" borderId="11" xfId="2" applyNumberFormat="1" applyFont="1" applyFill="1" applyBorder="1" applyAlignment="1">
      <alignment horizontal="center"/>
    </xf>
    <xf numFmtId="177" fontId="14" fillId="0" borderId="0" xfId="1" applyNumberFormat="1" applyFont="1" applyFill="1" applyAlignment="1">
      <alignment horizontal="center"/>
    </xf>
    <xf numFmtId="170" fontId="55" fillId="0" borderId="0" xfId="2" applyNumberFormat="1" applyFont="1" applyFill="1" applyBorder="1" applyAlignment="1">
      <alignment horizontal="center"/>
    </xf>
    <xf numFmtId="10" fontId="13" fillId="0" borderId="11" xfId="3" applyNumberFormat="1" applyFont="1" applyBorder="1" applyAlignment="1">
      <alignment horizontal="center"/>
    </xf>
    <xf numFmtId="170" fontId="55" fillId="0" borderId="11" xfId="2" applyNumberFormat="1" applyFont="1" applyFill="1" applyBorder="1" applyAlignment="1">
      <alignment horizontal="center"/>
    </xf>
    <xf numFmtId="10" fontId="41" fillId="0" borderId="0" xfId="0" applyNumberFormat="1" applyFont="1"/>
    <xf numFmtId="168" fontId="11" fillId="0" borderId="0" xfId="1" applyNumberFormat="1" applyFont="1" applyBorder="1"/>
    <xf numFmtId="178" fontId="62" fillId="0" borderId="0" xfId="3" applyNumberFormat="1" applyFont="1"/>
    <xf numFmtId="178" fontId="71" fillId="0" borderId="0" xfId="3" applyNumberFormat="1" applyFont="1"/>
    <xf numFmtId="0" fontId="10" fillId="3" borderId="9" xfId="0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14" fontId="39" fillId="0" borderId="3" xfId="0" applyNumberFormat="1" applyFont="1" applyBorder="1" applyAlignment="1">
      <alignment horizontal="center"/>
    </xf>
    <xf numFmtId="14" fontId="39" fillId="0" borderId="1" xfId="0" applyNumberFormat="1" applyFont="1" applyBorder="1" applyAlignment="1">
      <alignment horizontal="center"/>
    </xf>
    <xf numFmtId="14" fontId="39" fillId="0" borderId="4" xfId="0" applyNumberFormat="1" applyFont="1" applyBorder="1" applyAlignment="1">
      <alignment horizontal="center"/>
    </xf>
    <xf numFmtId="0" fontId="17" fillId="3" borderId="9" xfId="0" applyFont="1" applyFill="1" applyBorder="1" applyAlignment="1">
      <alignment horizontal="center" vertical="center" wrapText="1"/>
    </xf>
  </cellXfs>
  <cellStyles count="13">
    <cellStyle name="Comma" xfId="1" builtinId="3"/>
    <cellStyle name="Comma 12" xfId="8" xr:uid="{185ABE4E-97CF-854B-A163-058396D6EEAB}"/>
    <cellStyle name="Currency" xfId="2" builtinId="4"/>
    <cellStyle name="Normal" xfId="0" builtinId="0"/>
    <cellStyle name="Normal 13 10 2 2" xfId="5" xr:uid="{055F2C13-3646-F044-A064-6BE130CD58A9}"/>
    <cellStyle name="Normal 2" xfId="4" xr:uid="{6A608934-6909-4F65-A172-11739955AE07}"/>
    <cellStyle name="Normal 2 2" xfId="7" xr:uid="{D54334DF-4FB6-2E46-B9AC-FA45072C034C}"/>
    <cellStyle name="Normal 3" xfId="11" xr:uid="{06F1DA75-64D8-5E41-88F0-9ACBF3EA1525}"/>
    <cellStyle name="Normal 4" xfId="9" xr:uid="{A44FF401-03AC-034A-BCD9-D64941C012E5}"/>
    <cellStyle name="Normal 5" xfId="12" xr:uid="{84DC471F-B7DF-704E-8335-8A1A7594C9F4}"/>
    <cellStyle name="Percent" xfId="3" builtinId="5"/>
    <cellStyle name="Percent 11" xfId="6" xr:uid="{B37C1DB1-CE5A-EF47-81F5-FA14913C93B8}"/>
    <cellStyle name="Percent 2" xfId="10" xr:uid="{5A68B955-260A-0A4C-9101-8FFA743CFD09}"/>
  </cellStyles>
  <dxfs count="25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Bundled Service Electric Rates by Customer Class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31714785651794"/>
          <c:y val="6.5231481481481501E-2"/>
          <c:w val="0.85012729658792652"/>
          <c:h val="0.82331547098279378"/>
        </c:manualLayout>
      </c:layout>
      <c:lineChart>
        <c:grouping val="standard"/>
        <c:varyColors val="0"/>
        <c:ser>
          <c:idx val="0"/>
          <c:order val="0"/>
          <c:tx>
            <c:strRef>
              <c:f>'[1]SDG&amp;E ELECTRIC Rate Forecast--&gt;'!$A$3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'[1]SDG&amp;E ELECTRIC Rate Forecast--&gt;'!$E$2:$P$2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'[1]SDG&amp;E ELECTRIC Rate Forecast--&gt;'!$E$3:$P$3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E-D44C-B53C-4B2230C9081F}"/>
            </c:ext>
          </c:extLst>
        </c:ser>
        <c:ser>
          <c:idx val="1"/>
          <c:order val="1"/>
          <c:tx>
            <c:strRef>
              <c:f>'[1]SDG&amp;E ELECTRIC Rate Forecast--&gt;'!$A$4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'[1]SDG&amp;E ELECTRIC Rate Forecast--&gt;'!$E$2:$P$2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'[1]SDG&amp;E ELECTRIC Rate Forecast--&gt;'!$E$4:$P$4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E-D44C-B53C-4B2230C9081F}"/>
            </c:ext>
          </c:extLst>
        </c:ser>
        <c:ser>
          <c:idx val="2"/>
          <c:order val="2"/>
          <c:tx>
            <c:strRef>
              <c:f>'[1]SDG&amp;E ELECTRIC Rate Forecast--&gt;'!$A$5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'[1]SDG&amp;E ELECTRIC Rate Forecast--&gt;'!$E$2:$P$2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'[1]SDG&amp;E ELECTRIC Rate Forecast--&gt;'!$E$5:$P$5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E-D44C-B53C-4B2230C9081F}"/>
            </c:ext>
          </c:extLst>
        </c:ser>
        <c:ser>
          <c:idx val="3"/>
          <c:order val="3"/>
          <c:tx>
            <c:strRef>
              <c:f>'[1]SDG&amp;E ELECTRIC Rate Forecast--&gt;'!$A$6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'[1]SDG&amp;E ELECTRIC Rate Forecast--&gt;'!$E$2:$P$2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'[1]SDG&amp;E ELECTRIC Rate Forecast--&gt;'!$E$6:$P$6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3E-D44C-B53C-4B2230C9081F}"/>
            </c:ext>
          </c:extLst>
        </c:ser>
        <c:ser>
          <c:idx val="4"/>
          <c:order val="4"/>
          <c:tx>
            <c:strRef>
              <c:f>'[1]SDG&amp;E ELECTRIC Rate Forecast--&gt;'!$A$7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'[1]SDG&amp;E ELECTRIC Rate Forecast--&gt;'!$E$2:$P$2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'[1]SDG&amp;E ELECTRIC Rate Forecast--&gt;'!$E$7:$P$7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3E-D44C-B53C-4B2230C90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525648"/>
        <c:axId val="509534176"/>
      </c:lineChart>
      <c:catAx>
        <c:axId val="50952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534176"/>
        <c:crosses val="autoZero"/>
        <c:auto val="1"/>
        <c:lblAlgn val="ctr"/>
        <c:lblOffset val="100"/>
        <c:noMultiLvlLbl val="0"/>
      </c:catAx>
      <c:valAx>
        <c:axId val="50953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Electric Rates ($/kWh)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52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Bundled Service Electric Rates by Customer Class ($/kWh)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'[1]SDG&amp;E ELECTRIC Rate Forecast--&gt;'!$D$70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Forecast--&gt;'!$E$70:$N$70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D-C54E-A363-54E5C47B0F30}"/>
            </c:ext>
          </c:extLst>
        </c:ser>
        <c:ser>
          <c:idx val="1"/>
          <c:order val="1"/>
          <c:tx>
            <c:strRef>
              <c:f>'[1]SDG&amp;E ELECTRIC Rate Forecast--&gt;'!$D$71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Forecast--&gt;'!$E$71:$N$71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D-C54E-A363-54E5C47B0F30}"/>
            </c:ext>
          </c:extLst>
        </c:ser>
        <c:ser>
          <c:idx val="2"/>
          <c:order val="2"/>
          <c:tx>
            <c:strRef>
              <c:f>'[1]SDG&amp;E ELECTRIC Rate Forecast--&gt;'!$D$72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Forecast--&gt;'!$E$72:$N$72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CD-C54E-A363-54E5C47B0F30}"/>
            </c:ext>
          </c:extLst>
        </c:ser>
        <c:ser>
          <c:idx val="3"/>
          <c:order val="3"/>
          <c:tx>
            <c:strRef>
              <c:f>'[1]SDG&amp;E ELECTRIC Rate Forecast--&gt;'!$D$73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lgDash"/>
              <a:round/>
            </a:ln>
            <a:effectLst/>
          </c:spPr>
          <c:marker>
            <c:symbol val="dash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Forecast--&gt;'!$E$73:$N$73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CD-C54E-A363-54E5C47B0F30}"/>
            </c:ext>
          </c:extLst>
        </c:ser>
        <c:ser>
          <c:idx val="4"/>
          <c:order val="4"/>
          <c:tx>
            <c:strRef>
              <c:f>'[1]SDG&amp;E ELECTRIC Rate Forecast--&gt;'!$D$74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triangle"/>
            <c:size val="7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Forecast--&gt;'!$E$74:$N$74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CD-C54E-A363-54E5C47B0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934240"/>
        <c:axId val="1265935920"/>
      </c:lineChart>
      <c:catAx>
        <c:axId val="126593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5935920"/>
        <c:crosses val="autoZero"/>
        <c:auto val="1"/>
        <c:lblAlgn val="ctr"/>
        <c:lblOffset val="100"/>
        <c:noMultiLvlLbl val="0"/>
      </c:catAx>
      <c:valAx>
        <c:axId val="1265935920"/>
        <c:scaling>
          <c:orientation val="minMax"/>
          <c:min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Retail Rates ($/kWh)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593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Delivery Only Electric Rates by Customer Class ($/kWh)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'[1]SDG&amp;E ELECTRIC Rate Forecast--&gt;'!$D$78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Forecast--&gt;'!$E$78:$N$78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D-5A47-BBF6-8BA9EA5D6E15}"/>
            </c:ext>
          </c:extLst>
        </c:ser>
        <c:ser>
          <c:idx val="1"/>
          <c:order val="1"/>
          <c:tx>
            <c:strRef>
              <c:f>'[1]SDG&amp;E ELECTRIC Rate Forecast--&gt;'!$D$79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Forecast--&gt;'!$E$79:$N$79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D-5A47-BBF6-8BA9EA5D6E15}"/>
            </c:ext>
          </c:extLst>
        </c:ser>
        <c:ser>
          <c:idx val="2"/>
          <c:order val="2"/>
          <c:tx>
            <c:strRef>
              <c:f>'[1]SDG&amp;E ELECTRIC Rate Forecast--&gt;'!$D$80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Forecast--&gt;'!$E$80:$N$80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1D-5A47-BBF6-8BA9EA5D6E15}"/>
            </c:ext>
          </c:extLst>
        </c:ser>
        <c:ser>
          <c:idx val="3"/>
          <c:order val="3"/>
          <c:tx>
            <c:strRef>
              <c:f>'[1]SDG&amp;E ELECTRIC Rate Forecast--&gt;'!$D$81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lgDash"/>
              <a:round/>
            </a:ln>
            <a:effectLst/>
          </c:spPr>
          <c:marker>
            <c:symbol val="dash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Forecast--&gt;'!$E$81:$N$81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1D-5A47-BBF6-8BA9EA5D6E15}"/>
            </c:ext>
          </c:extLst>
        </c:ser>
        <c:ser>
          <c:idx val="4"/>
          <c:order val="4"/>
          <c:tx>
            <c:strRef>
              <c:f>'[1]SDG&amp;E ELECTRIC Rate Forecast--&gt;'!$D$82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triangle"/>
            <c:size val="7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Forecast--&gt;'!$E$82:$N$82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1D-5A47-BBF6-8BA9EA5D6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934240"/>
        <c:axId val="1265935920"/>
      </c:lineChart>
      <c:catAx>
        <c:axId val="126593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5935920"/>
        <c:crosses val="autoZero"/>
        <c:auto val="1"/>
        <c:lblAlgn val="ctr"/>
        <c:lblOffset val="100"/>
        <c:noMultiLvlLbl val="0"/>
      </c:catAx>
      <c:valAx>
        <c:axId val="1265935920"/>
        <c:scaling>
          <c:orientation val="minMax"/>
          <c:max val="0.2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Retail Rates ($/kWh)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593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140072</xdr:colOff>
      <xdr:row>30</xdr:row>
      <xdr:rowOff>176677</xdr:rowOff>
    </xdr:from>
    <xdr:to>
      <xdr:col>46</xdr:col>
      <xdr:colOff>0</xdr:colOff>
      <xdr:row>57</xdr:row>
      <xdr:rowOff>59763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C4160F-9549-6D41-B185-0AA4A52DA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343653</xdr:colOff>
      <xdr:row>48</xdr:row>
      <xdr:rowOff>182281</xdr:rowOff>
    </xdr:from>
    <xdr:to>
      <xdr:col>26</xdr:col>
      <xdr:colOff>702236</xdr:colOff>
      <xdr:row>74</xdr:row>
      <xdr:rowOff>134470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27A65F8-9DD4-AA48-AB69-68F0D2C44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78</xdr:row>
      <xdr:rowOff>0</xdr:rowOff>
    </xdr:from>
    <xdr:to>
      <xdr:col>26</xdr:col>
      <xdr:colOff>358583</xdr:colOff>
      <xdr:row>103</xdr:row>
      <xdr:rowOff>161366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0A48BF-37D1-E94C-82A7-676A50D9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michaelbell\Library\Mobile%20Documents\com~apple~CloudDocs\Documents\San%20Diego%20(City)\Model\MRW%20Financial%20Model%20for%20Franchise%20Assessment%202023-01-03\Financial%20analysis%20CSDMunicipality%202020-02-21%20wam%20edit%202020-03-03%20with%20hidden%20cells%202020-03-20%20final%202022-12-25.xlsx?F22083B1" TargetMode="External"/><Relationship Id="rId1" Type="http://schemas.openxmlformats.org/officeDocument/2006/relationships/externalLinkPath" Target="file:///\\F22083B1\Financial%20analysis%20CSDMunicipality%202020-02-21%20wam%20edit%202020-03-03%20with%20hidden%20cells%202020-03-20%20final%202022-12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G&amp;E ELECTRIC Rate Forecast--&gt;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0F7E-04DF-4F4C-8430-55B9D347697E}">
  <sheetPr>
    <pageSetUpPr fitToPage="1"/>
  </sheetPr>
  <dimension ref="A1:AH34"/>
  <sheetViews>
    <sheetView view="pageBreakPreview" zoomScaleNormal="93" zoomScaleSheetLayoutView="100" workbookViewId="0">
      <selection activeCell="D1" sqref="D1"/>
    </sheetView>
  </sheetViews>
  <sheetFormatPr defaultColWidth="10.85546875" defaultRowHeight="15"/>
  <cols>
    <col min="1" max="1" width="5.140625" customWidth="1"/>
    <col min="2" max="2" width="33.5703125" customWidth="1"/>
    <col min="3" max="3" width="9.42578125" customWidth="1"/>
    <col min="4" max="4" width="19.85546875" customWidth="1"/>
    <col min="5" max="33" width="13" customWidth="1"/>
    <col min="34" max="34" width="14.5703125" bestFit="1" customWidth="1"/>
  </cols>
  <sheetData>
    <row r="1" spans="1:34" ht="123.95" customHeight="1">
      <c r="A1" s="30"/>
      <c r="B1" s="377" t="s">
        <v>296</v>
      </c>
      <c r="C1" s="338"/>
      <c r="D1" s="338" t="str">
        <f>'Pro Forma'!D1</f>
        <v xml:space="preserve"> PROPRIETARY AND CONFIDENTIAL</v>
      </c>
      <c r="E1" s="31"/>
      <c r="F1" s="31"/>
      <c r="G1" s="31"/>
      <c r="H1" s="31"/>
      <c r="I1" s="31"/>
      <c r="J1" s="31"/>
      <c r="K1" s="30"/>
      <c r="L1" s="30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</row>
    <row r="2" spans="1:34">
      <c r="A2" s="33" t="s">
        <v>3</v>
      </c>
      <c r="B2" s="33"/>
      <c r="C2" s="34"/>
      <c r="D2" s="35" t="s">
        <v>1</v>
      </c>
      <c r="E2" s="36" t="s">
        <v>11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>
      <c r="A3" s="38" t="s">
        <v>4</v>
      </c>
      <c r="B3" s="38" t="s">
        <v>2</v>
      </c>
      <c r="C3" s="39"/>
      <c r="D3" s="40">
        <v>2023</v>
      </c>
      <c r="E3" s="39">
        <f t="shared" ref="E3:X4" si="0">D3+1</f>
        <v>2024</v>
      </c>
      <c r="F3" s="39">
        <f t="shared" si="0"/>
        <v>2025</v>
      </c>
      <c r="G3" s="39">
        <f t="shared" si="0"/>
        <v>2026</v>
      </c>
      <c r="H3" s="39">
        <f t="shared" si="0"/>
        <v>2027</v>
      </c>
      <c r="I3" s="39">
        <f t="shared" si="0"/>
        <v>2028</v>
      </c>
      <c r="J3" s="39">
        <f t="shared" si="0"/>
        <v>2029</v>
      </c>
      <c r="K3" s="39">
        <f t="shared" si="0"/>
        <v>2030</v>
      </c>
      <c r="L3" s="39">
        <f t="shared" si="0"/>
        <v>2031</v>
      </c>
      <c r="M3" s="39">
        <f t="shared" si="0"/>
        <v>2032</v>
      </c>
      <c r="N3" s="39">
        <f t="shared" si="0"/>
        <v>2033</v>
      </c>
      <c r="O3" s="39">
        <f t="shared" si="0"/>
        <v>2034</v>
      </c>
      <c r="P3" s="39">
        <f t="shared" si="0"/>
        <v>2035</v>
      </c>
      <c r="Q3" s="39">
        <f t="shared" si="0"/>
        <v>2036</v>
      </c>
      <c r="R3" s="39">
        <f t="shared" si="0"/>
        <v>2037</v>
      </c>
      <c r="S3" s="39">
        <f t="shared" si="0"/>
        <v>2038</v>
      </c>
      <c r="T3" s="39">
        <f t="shared" si="0"/>
        <v>2039</v>
      </c>
      <c r="U3" s="39">
        <f t="shared" si="0"/>
        <v>2040</v>
      </c>
      <c r="V3" s="39">
        <f t="shared" si="0"/>
        <v>2041</v>
      </c>
      <c r="W3" s="39">
        <f t="shared" si="0"/>
        <v>2042</v>
      </c>
      <c r="X3" s="39">
        <f t="shared" si="0"/>
        <v>2043</v>
      </c>
      <c r="Y3" s="39">
        <f t="shared" ref="Y3:Y4" si="1">X3+1</f>
        <v>2044</v>
      </c>
      <c r="Z3" s="39">
        <f t="shared" ref="Z3:Z4" si="2">Y3+1</f>
        <v>2045</v>
      </c>
      <c r="AA3" s="39">
        <f t="shared" ref="AA3:AA4" si="3">Z3+1</f>
        <v>2046</v>
      </c>
      <c r="AB3" s="39">
        <f t="shared" ref="AB3:AB4" si="4">AA3+1</f>
        <v>2047</v>
      </c>
      <c r="AC3" s="39">
        <f t="shared" ref="AC3:AC4" si="5">AB3+1</f>
        <v>2048</v>
      </c>
      <c r="AD3" s="39">
        <f t="shared" ref="AD3:AD4" si="6">AC3+1</f>
        <v>2049</v>
      </c>
      <c r="AE3" s="39">
        <f t="shared" ref="AE3:AE4" si="7">AD3+1</f>
        <v>2050</v>
      </c>
      <c r="AF3" s="39">
        <f t="shared" ref="AF3:AF4" si="8">AE3+1</f>
        <v>2051</v>
      </c>
      <c r="AG3" s="39">
        <f t="shared" ref="AG3:AG4" si="9">AF3+1</f>
        <v>2052</v>
      </c>
      <c r="AH3" s="39">
        <f t="shared" ref="AH3:AH4" si="10">AG3+1</f>
        <v>2053</v>
      </c>
    </row>
    <row r="4" spans="1:34">
      <c r="D4" s="381" t="s">
        <v>77</v>
      </c>
      <c r="E4" s="2">
        <v>1</v>
      </c>
      <c r="F4" s="2">
        <f>E4+1</f>
        <v>2</v>
      </c>
      <c r="G4" s="2">
        <f t="shared" si="0"/>
        <v>3</v>
      </c>
      <c r="H4" s="2">
        <f t="shared" si="0"/>
        <v>4</v>
      </c>
      <c r="I4" s="2">
        <f t="shared" si="0"/>
        <v>5</v>
      </c>
      <c r="J4" s="2">
        <f t="shared" si="0"/>
        <v>6</v>
      </c>
      <c r="K4" s="2">
        <f t="shared" si="0"/>
        <v>7</v>
      </c>
      <c r="L4" s="2">
        <f t="shared" si="0"/>
        <v>8</v>
      </c>
      <c r="M4" s="2">
        <f t="shared" si="0"/>
        <v>9</v>
      </c>
      <c r="N4" s="2">
        <f t="shared" si="0"/>
        <v>10</v>
      </c>
      <c r="O4" s="2">
        <f t="shared" si="0"/>
        <v>11</v>
      </c>
      <c r="P4" s="2">
        <f t="shared" si="0"/>
        <v>12</v>
      </c>
      <c r="Q4" s="2">
        <f t="shared" si="0"/>
        <v>13</v>
      </c>
      <c r="R4" s="2">
        <f t="shared" si="0"/>
        <v>14</v>
      </c>
      <c r="S4" s="2">
        <f t="shared" si="0"/>
        <v>15</v>
      </c>
      <c r="T4" s="2">
        <f t="shared" si="0"/>
        <v>16</v>
      </c>
      <c r="U4" s="2">
        <f t="shared" si="0"/>
        <v>17</v>
      </c>
      <c r="V4" s="2">
        <f t="shared" si="0"/>
        <v>18</v>
      </c>
      <c r="W4" s="2">
        <f t="shared" si="0"/>
        <v>19</v>
      </c>
      <c r="X4" s="2">
        <f t="shared" si="0"/>
        <v>20</v>
      </c>
      <c r="Y4" s="2">
        <f t="shared" si="1"/>
        <v>21</v>
      </c>
      <c r="Z4" s="2">
        <f t="shared" si="2"/>
        <v>22</v>
      </c>
      <c r="AA4" s="2">
        <f t="shared" si="3"/>
        <v>23</v>
      </c>
      <c r="AB4" s="2">
        <f t="shared" si="4"/>
        <v>24</v>
      </c>
      <c r="AC4" s="2">
        <f t="shared" si="5"/>
        <v>25</v>
      </c>
      <c r="AD4" s="2">
        <f t="shared" si="6"/>
        <v>26</v>
      </c>
      <c r="AE4" s="2">
        <f t="shared" si="7"/>
        <v>27</v>
      </c>
      <c r="AF4" s="2">
        <f t="shared" si="8"/>
        <v>28</v>
      </c>
      <c r="AG4" s="2">
        <f t="shared" si="9"/>
        <v>29</v>
      </c>
      <c r="AH4" s="2">
        <f t="shared" si="10"/>
        <v>30</v>
      </c>
    </row>
    <row r="5" spans="1:34" s="378" customFormat="1" ht="18.75">
      <c r="A5" s="378">
        <v>1</v>
      </c>
      <c r="B5" s="379" t="s">
        <v>304</v>
      </c>
    </row>
    <row r="6" spans="1:34" s="288" customFormat="1" ht="21">
      <c r="A6" s="378">
        <f>A5+1</f>
        <v>2</v>
      </c>
      <c r="B6" s="288" t="s">
        <v>305</v>
      </c>
      <c r="D6" s="382">
        <f>'Pro Forma'!D26/1000</f>
        <v>1575.9107985128155</v>
      </c>
      <c r="E6" s="382">
        <f>'Pro Forma'!E26/1000</f>
        <v>1594.2447620339387</v>
      </c>
      <c r="F6" s="382">
        <f>'Pro Forma'!F26/1000</f>
        <v>1802.6800367356639</v>
      </c>
      <c r="G6" s="382">
        <f>'Pro Forma'!G26/1000</f>
        <v>2000.7421097838521</v>
      </c>
      <c r="H6" s="382">
        <f>'Pro Forma'!H26/1000</f>
        <v>2185.0617967579328</v>
      </c>
      <c r="I6" s="382">
        <f>'Pro Forma'!I26/1000</f>
        <v>2203.686482032716</v>
      </c>
      <c r="J6" s="382">
        <f>'Pro Forma'!J26/1000</f>
        <v>2289.1535654101449</v>
      </c>
      <c r="K6" s="382">
        <f>'Pro Forma'!K26/1000</f>
        <v>2377.9452200966557</v>
      </c>
      <c r="L6" s="382">
        <f>'Pro Forma'!L26/1000</f>
        <v>2470.1910683353904</v>
      </c>
      <c r="M6" s="382">
        <f>'Pro Forma'!M26/1000</f>
        <v>2566.025795377569</v>
      </c>
      <c r="N6" s="382">
        <f>'Pro Forma'!N26/1000</f>
        <v>2665.5893475207113</v>
      </c>
      <c r="O6" s="382">
        <f>'Pro Forma'!O26/1000</f>
        <v>2769.0271379015758</v>
      </c>
      <c r="P6" s="382">
        <f>'Pro Forma'!P26/1000</f>
        <v>2876.4902603477212</v>
      </c>
      <c r="Q6" s="382">
        <f>'Pro Forma'!Q26/1000</f>
        <v>2986.9968266146061</v>
      </c>
      <c r="R6" s="382">
        <f>'Pro Forma'!R26/1000</f>
        <v>3101.7604547464011</v>
      </c>
      <c r="S6" s="382">
        <f>'Pro Forma'!S26/1000</f>
        <v>3220.9455023382934</v>
      </c>
      <c r="T6" s="382">
        <f>'Pro Forma'!T26/1000</f>
        <v>3344.7226837551852</v>
      </c>
      <c r="U6" s="382">
        <f>'Pro Forma'!U26/1000</f>
        <v>3473.2693163375302</v>
      </c>
      <c r="V6" s="382">
        <f>'Pro Forma'!V26/1000</f>
        <v>3606.7695761539117</v>
      </c>
      <c r="W6" s="382">
        <f>'Pro Forma'!W26/1000</f>
        <v>3745.4147636709049</v>
      </c>
      <c r="X6" s="382">
        <f>'Pro Forma'!X26/1000</f>
        <v>3889.4035797251136</v>
      </c>
      <c r="Y6" s="382">
        <f>'Pro Forma'!Y26/1000</f>
        <v>4038.9424121972647</v>
      </c>
      <c r="Z6" s="382">
        <f>'Pro Forma'!Z26/1000</f>
        <v>4194.2456338037409</v>
      </c>
      <c r="AA6" s="382">
        <f>'Pro Forma'!AA26/1000</f>
        <v>4355.5359114371031</v>
      </c>
      <c r="AB6" s="382">
        <f>'Pro Forma'!AB26/1000</f>
        <v>4523.0445275038583</v>
      </c>
      <c r="AC6" s="382">
        <f>'Pro Forma'!AC26/1000</f>
        <v>4697.0117137252309</v>
      </c>
      <c r="AD6" s="382">
        <f>'Pro Forma'!AD26/1000</f>
        <v>4877.6869978846971</v>
      </c>
      <c r="AE6" s="382">
        <f>'Pro Forma'!AE26/1000</f>
        <v>5065.329564024868</v>
      </c>
      <c r="AF6" s="382">
        <f>'Pro Forma'!AF26/1000</f>
        <v>5260.2086266159076</v>
      </c>
      <c r="AG6" s="382">
        <f>'Pro Forma'!AG26/1000</f>
        <v>5462.6038192377773</v>
      </c>
      <c r="AH6" s="382">
        <f>'Pro Forma'!AH26/1000</f>
        <v>5672.805598339869</v>
      </c>
    </row>
    <row r="7" spans="1:34" s="288" customFormat="1" ht="21">
      <c r="A7" s="378">
        <f t="shared" ref="A7:A34" si="11">A6+1</f>
        <v>3</v>
      </c>
      <c r="B7" s="288" t="s">
        <v>343</v>
      </c>
      <c r="D7" s="382"/>
      <c r="E7" s="382">
        <f>SUM($E$6:E6)</f>
        <v>1594.2447620339387</v>
      </c>
      <c r="F7" s="382">
        <f>SUM($E$6:F6)</f>
        <v>3396.9247987696026</v>
      </c>
      <c r="G7" s="382">
        <f>SUM($E$6:G6)</f>
        <v>5397.666908553455</v>
      </c>
      <c r="H7" s="382">
        <f>SUM($E$6:H6)</f>
        <v>7582.7287053113878</v>
      </c>
      <c r="I7" s="382">
        <f>SUM($E$6:I6)</f>
        <v>9786.4151873441042</v>
      </c>
      <c r="J7" s="382">
        <f>SUM($E$6:J6)</f>
        <v>12075.568752754249</v>
      </c>
      <c r="K7" s="382">
        <f>SUM($E$6:K6)</f>
        <v>14453.513972850904</v>
      </c>
      <c r="L7" s="382">
        <f>SUM($E$6:L6)</f>
        <v>16923.705041186295</v>
      </c>
      <c r="M7" s="382">
        <f>SUM($E$6:M6)</f>
        <v>19489.730836563864</v>
      </c>
      <c r="N7" s="382">
        <f>SUM($E$6:N6)</f>
        <v>22155.320184084576</v>
      </c>
      <c r="O7" s="382">
        <f>SUM($E$6:O6)</f>
        <v>24924.347321986152</v>
      </c>
      <c r="P7" s="382">
        <f>SUM($E$6:P6)</f>
        <v>27800.837582333872</v>
      </c>
      <c r="Q7" s="382">
        <f>SUM($E$6:Q6)</f>
        <v>30787.834408948478</v>
      </c>
      <c r="R7" s="382">
        <f>SUM($E$6:R6)</f>
        <v>33889.594863694881</v>
      </c>
      <c r="S7" s="382">
        <f>SUM($E$6:S6)</f>
        <v>37110.540366033172</v>
      </c>
      <c r="T7" s="382">
        <f>SUM($E$6:T6)</f>
        <v>40455.263049788358</v>
      </c>
      <c r="U7" s="382">
        <f>SUM($E$6:U6)</f>
        <v>43928.532366125888</v>
      </c>
      <c r="V7" s="382">
        <f>SUM($E$6:V6)</f>
        <v>47535.301942279802</v>
      </c>
      <c r="W7" s="382">
        <f>SUM($E$6:W6)</f>
        <v>51280.716705950705</v>
      </c>
      <c r="X7" s="382">
        <f>SUM($E$6:X6)</f>
        <v>55170.120285675817</v>
      </c>
      <c r="Y7" s="382">
        <f>SUM($E$6:Y6)</f>
        <v>59209.06269787308</v>
      </c>
      <c r="Z7" s="382">
        <f>SUM($E$6:Z6)</f>
        <v>63403.308331676817</v>
      </c>
      <c r="AA7" s="382">
        <f>SUM($E$6:AA6)</f>
        <v>67758.844243113926</v>
      </c>
      <c r="AB7" s="382">
        <f>SUM($E$6:AB6)</f>
        <v>72281.888770617777</v>
      </c>
      <c r="AC7" s="382">
        <f>SUM($E$6:AC6)</f>
        <v>76978.900484343001</v>
      </c>
      <c r="AD7" s="382">
        <f>SUM($E$6:AD6)</f>
        <v>81856.587482227696</v>
      </c>
      <c r="AE7" s="382">
        <f>SUM($E$6:AE6)</f>
        <v>86921.917046252565</v>
      </c>
      <c r="AF7" s="382">
        <f>SUM($E$6:AF6)</f>
        <v>92182.125672868468</v>
      </c>
      <c r="AG7" s="382">
        <f>SUM($E$6:AG6)</f>
        <v>97644.729492106242</v>
      </c>
      <c r="AH7" s="382">
        <f>SUM($E$6:AH6)</f>
        <v>103317.53509044611</v>
      </c>
    </row>
    <row r="8" spans="1:34" s="378" customFormat="1" ht="21">
      <c r="A8" s="378">
        <f t="shared" si="11"/>
        <v>4</v>
      </c>
      <c r="B8" s="288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  <c r="AH8" s="383"/>
    </row>
    <row r="9" spans="1:34" s="378" customFormat="1" ht="21">
      <c r="A9" s="378">
        <f t="shared" si="11"/>
        <v>5</v>
      </c>
      <c r="B9" s="379" t="s">
        <v>270</v>
      </c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  <c r="AB9" s="383"/>
      <c r="AC9" s="383"/>
      <c r="AD9" s="383"/>
      <c r="AE9" s="383"/>
      <c r="AF9" s="383"/>
      <c r="AG9" s="383"/>
      <c r="AH9" s="383"/>
    </row>
    <row r="10" spans="1:34" s="378" customFormat="1" ht="21">
      <c r="A10" s="378">
        <f t="shared" si="11"/>
        <v>6</v>
      </c>
      <c r="B10" s="288" t="s">
        <v>297</v>
      </c>
      <c r="D10" s="382">
        <f>'Pro Forma'!D61/1000</f>
        <v>958.55950042571214</v>
      </c>
      <c r="E10" s="382">
        <f>'Pro Forma'!E61/1000</f>
        <v>1129.385622416122</v>
      </c>
      <c r="F10" s="382">
        <f>'Pro Forma'!F61/1000</f>
        <v>1170.6173202941352</v>
      </c>
      <c r="G10" s="382">
        <f>'Pro Forma'!G61/1000</f>
        <v>1249.1344677464929</v>
      </c>
      <c r="H10" s="382">
        <f>'Pro Forma'!H61/1000</f>
        <v>1291.0838957014607</v>
      </c>
      <c r="I10" s="382">
        <f>'Pro Forma'!I61/1000</f>
        <v>1333.3901073220668</v>
      </c>
      <c r="J10" s="382">
        <f>'Pro Forma'!J61/1000</f>
        <v>1387.3656169729634</v>
      </c>
      <c r="K10" s="382">
        <f>'Pro Forma'!K61/1000</f>
        <v>1444.8222010120533</v>
      </c>
      <c r="L10" s="382">
        <f>'Pro Forma'!L61/1000</f>
        <v>1506.3351207520823</v>
      </c>
      <c r="M10" s="382">
        <f>'Pro Forma'!M61/1000</f>
        <v>1563.28675567959</v>
      </c>
      <c r="N10" s="382">
        <f>'Pro Forma'!N61/1000</f>
        <v>1627.1965439466774</v>
      </c>
      <c r="O10" s="382">
        <f>'Pro Forma'!O61/1000</f>
        <v>1689.3576117901775</v>
      </c>
      <c r="P10" s="382">
        <f>'Pro Forma'!P61/1000</f>
        <v>1755.6939408546345</v>
      </c>
      <c r="Q10" s="382">
        <f>'Pro Forma'!Q61/1000</f>
        <v>1822.3769369803263</v>
      </c>
      <c r="R10" s="382">
        <f>'Pro Forma'!R61/1000</f>
        <v>1895.7203590162026</v>
      </c>
      <c r="S10" s="382">
        <f>'Pro Forma'!S61/1000</f>
        <v>1969.0589892574167</v>
      </c>
      <c r="T10" s="382">
        <f>'Pro Forma'!T61/1000</f>
        <v>2048.6103254418085</v>
      </c>
      <c r="U10" s="382">
        <f>'Pro Forma'!U61/1000</f>
        <v>2132.1942843160296</v>
      </c>
      <c r="V10" s="382">
        <f>'Pro Forma'!V61/1000</f>
        <v>2222.4082343077662</v>
      </c>
      <c r="W10" s="382">
        <f>'Pro Forma'!W61/1000</f>
        <v>2314.7912220089647</v>
      </c>
      <c r="X10" s="382">
        <f>'Pro Forma'!X61/1000</f>
        <v>2402.3351233302346</v>
      </c>
      <c r="Y10" s="382">
        <f>'Pro Forma'!Y61/1000</f>
        <v>2508.8437359242657</v>
      </c>
      <c r="Z10" s="382">
        <f>'Pro Forma'!Z61/1000</f>
        <v>2611.2877609785405</v>
      </c>
      <c r="AA10" s="382">
        <f>'Pro Forma'!AA61/1000</f>
        <v>2718.2194737941027</v>
      </c>
      <c r="AB10" s="382">
        <f>'Pro Forma'!AB61/1000</f>
        <v>2829.8466028682406</v>
      </c>
      <c r="AC10" s="382">
        <f>'Pro Forma'!AC61/1000</f>
        <v>2946.3870564891495</v>
      </c>
      <c r="AD10" s="382">
        <f>'Pro Forma'!AD61/1000</f>
        <v>3068.0694200477069</v>
      </c>
      <c r="AE10" s="382">
        <f>'Pro Forma'!AE61/1000</f>
        <v>3196.248664694283</v>
      </c>
      <c r="AF10" s="382">
        <f>'Pro Forma'!AF61/1000</f>
        <v>3330.1565757020885</v>
      </c>
      <c r="AG10" s="382">
        <f>'Pro Forma'!AG61/1000</f>
        <v>3470.0592445597313</v>
      </c>
      <c r="AH10" s="382">
        <f>'Pro Forma'!AH61/1000</f>
        <v>3616.2357569417127</v>
      </c>
    </row>
    <row r="11" spans="1:34" s="378" customFormat="1" ht="21">
      <c r="A11" s="378">
        <f t="shared" si="11"/>
        <v>7</v>
      </c>
      <c r="B11" s="288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383"/>
      <c r="V11" s="383"/>
      <c r="W11" s="383"/>
      <c r="X11" s="383"/>
      <c r="Y11" s="383"/>
      <c r="Z11" s="383"/>
      <c r="AA11" s="383"/>
      <c r="AB11" s="383"/>
      <c r="AC11" s="383"/>
      <c r="AD11" s="383"/>
      <c r="AE11" s="383"/>
      <c r="AF11" s="383"/>
      <c r="AG11" s="383"/>
      <c r="AH11" s="383"/>
    </row>
    <row r="12" spans="1:34" s="378" customFormat="1" ht="21">
      <c r="A12" s="378">
        <f t="shared" si="11"/>
        <v>8</v>
      </c>
      <c r="B12" s="286" t="s">
        <v>298</v>
      </c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3"/>
      <c r="AC12" s="383"/>
      <c r="AD12" s="383"/>
      <c r="AE12" s="383"/>
      <c r="AF12" s="383"/>
      <c r="AG12" s="383"/>
      <c r="AH12" s="383"/>
    </row>
    <row r="13" spans="1:34" s="378" customFormat="1" ht="21">
      <c r="A13" s="378">
        <f t="shared" si="11"/>
        <v>9</v>
      </c>
      <c r="B13" s="288" t="s">
        <v>299</v>
      </c>
      <c r="D13" s="383"/>
      <c r="E13" s="382">
        <f>SUM('Pro Forma'!E69:E72)/1000</f>
        <v>404.9863738847618</v>
      </c>
      <c r="F13" s="382">
        <f>SUM('Pro Forma'!F69:F72)/1000</f>
        <v>415.21942122813482</v>
      </c>
      <c r="G13" s="382">
        <f>SUM('Pro Forma'!G69:G72)/1000</f>
        <v>552.21101687890757</v>
      </c>
      <c r="H13" s="382">
        <f>SUM('Pro Forma'!H69:H72)/1000</f>
        <v>563.51638501877324</v>
      </c>
      <c r="I13" s="382">
        <f>SUM('Pro Forma'!I69:I72)/1000</f>
        <v>575.07019353848489</v>
      </c>
      <c r="J13" s="382">
        <f>SUM('Pro Forma'!J69:J72)/1000</f>
        <v>587.17612212711788</v>
      </c>
      <c r="K13" s="382">
        <f>SUM('Pro Forma'!K69:K72)/1000</f>
        <v>600.06505026947127</v>
      </c>
      <c r="L13" s="382">
        <f>SUM('Pro Forma'!L69:L72)/1000</f>
        <v>614.01738967252595</v>
      </c>
      <c r="M13" s="382">
        <f>SUM('Pro Forma'!M69:M72)/1000</f>
        <v>627.55851324129333</v>
      </c>
      <c r="N13" s="382">
        <f>SUM('Pro Forma'!N69:N72)/1000</f>
        <v>641.74385501781853</v>
      </c>
      <c r="O13" s="382">
        <f>SUM('Pro Forma'!O69:O72)/1000</f>
        <v>652.75402592287912</v>
      </c>
      <c r="P13" s="382">
        <f>SUM('Pro Forma'!P69:P72)/1000</f>
        <v>664.02996029656288</v>
      </c>
      <c r="Q13" s="382">
        <f>SUM('Pro Forma'!Q69:Q72)/1000</f>
        <v>675.36476996747876</v>
      </c>
      <c r="R13" s="382">
        <f>SUM('Pro Forma'!R69:R72)/1000</f>
        <v>687.34358718858016</v>
      </c>
      <c r="S13" s="382">
        <f>SUM('Pro Forma'!S69:S72)/1000</f>
        <v>700.0244090637816</v>
      </c>
      <c r="T13" s="382">
        <f>SUM('Pro Forma'!T69:T72)/1000</f>
        <v>713.46848071161753</v>
      </c>
      <c r="U13" s="382">
        <f>SUM('Pro Forma'!U69:U72)/1000</f>
        <v>727.74109177563878</v>
      </c>
      <c r="V13" s="382">
        <f>SUM('Pro Forma'!V69:V72)/1000</f>
        <v>743.23198983442319</v>
      </c>
      <c r="W13" s="382">
        <f>SUM('Pro Forma'!W69:W72)/1000</f>
        <v>759.64198144916668</v>
      </c>
      <c r="X13" s="382">
        <f>SUM('Pro Forma'!X69:X72)/1000</f>
        <v>775.96475725382174</v>
      </c>
      <c r="Y13" s="382">
        <f>SUM('Pro Forma'!Y69:Y72)/1000</f>
        <v>790.63191663343662</v>
      </c>
      <c r="Z13" s="382">
        <f>SUM('Pro Forma'!Z69:Z72)/1000</f>
        <v>805.69293458583684</v>
      </c>
      <c r="AA13" s="382">
        <f>SUM('Pro Forma'!AA69:AA72)/1000</f>
        <v>821.15734276512967</v>
      </c>
      <c r="AB13" s="382">
        <f>SUM('Pro Forma'!AB69:AB72)/1000</f>
        <v>837.03509574372208</v>
      </c>
      <c r="AC13" s="382">
        <f>SUM('Pro Forma'!AC69:AC72)/1000</f>
        <v>853.33660420004037</v>
      </c>
      <c r="AD13" s="382">
        <f>SUM('Pro Forma'!AD69:AD72)/1000</f>
        <v>870.0727675531657</v>
      </c>
      <c r="AE13" s="382">
        <f>SUM('Pro Forma'!AE69:AE72)/1000</f>
        <v>887.39716923907463</v>
      </c>
      <c r="AF13" s="382">
        <f>SUM('Pro Forma'!AF69:AF72)/1000</f>
        <v>905.32959151608577</v>
      </c>
      <c r="AG13" s="382">
        <f>SUM('Pro Forma'!AG69:AG72)/1000</f>
        <v>923.89044484145256</v>
      </c>
      <c r="AH13" s="382">
        <f>SUM('Pro Forma'!AH69:AH72)/1000</f>
        <v>943.10080445809228</v>
      </c>
    </row>
    <row r="14" spans="1:34" s="378" customFormat="1" ht="21">
      <c r="A14" s="378">
        <f t="shared" si="11"/>
        <v>10</v>
      </c>
      <c r="B14" s="288" t="s">
        <v>300</v>
      </c>
      <c r="D14" s="383"/>
      <c r="E14" s="382">
        <f>'Pro Forma'!E73/1000</f>
        <v>179.24934483046511</v>
      </c>
      <c r="F14" s="382">
        <f>'Pro Forma'!F73/1000</f>
        <v>174.29780154128267</v>
      </c>
      <c r="G14" s="382">
        <f>'Pro Forma'!G73/1000</f>
        <v>183.71252428114423</v>
      </c>
      <c r="H14" s="382">
        <f>'Pro Forma'!H73/1000</f>
        <v>192.56246416856246</v>
      </c>
      <c r="I14" s="382">
        <f>'Pro Forma'!I73/1000</f>
        <v>196.79410803457333</v>
      </c>
      <c r="J14" s="382">
        <f>'Pro Forma'!J73/1000</f>
        <v>206.19827777704486</v>
      </c>
      <c r="K14" s="382">
        <f>'Pro Forma'!K73/1000</f>
        <v>219.53497956702131</v>
      </c>
      <c r="L14" s="382">
        <f>'Pro Forma'!L73/1000</f>
        <v>237.64788754594446</v>
      </c>
      <c r="M14" s="382">
        <f>'Pro Forma'!M73/1000</f>
        <v>230.64371630836581</v>
      </c>
      <c r="N14" s="382">
        <f>'Pro Forma'!N73/1000</f>
        <v>241.61657840479288</v>
      </c>
      <c r="O14" s="382">
        <f>'Pro Forma'!O73/1000</f>
        <v>281.30162779740868</v>
      </c>
      <c r="P14" s="382">
        <f>'Pro Forma'!P73/1000</f>
        <v>288.09168555195549</v>
      </c>
      <c r="Q14" s="382">
        <f>'Pro Forma'!Q73/1000</f>
        <v>289.59590534030036</v>
      </c>
      <c r="R14" s="382">
        <f>'Pro Forma'!R73/1000</f>
        <v>306.04981634160123</v>
      </c>
      <c r="S14" s="382">
        <f>'Pro Forma'!S73/1000</f>
        <v>323.9855099491329</v>
      </c>
      <c r="T14" s="382">
        <f>'Pro Forma'!T73/1000</f>
        <v>343.48597050596203</v>
      </c>
      <c r="U14" s="382">
        <f>'Pro Forma'!U73/1000</f>
        <v>364.65453259976726</v>
      </c>
      <c r="V14" s="382">
        <f>'Pro Forma'!V73/1000</f>
        <v>395.7808536811097</v>
      </c>
      <c r="W14" s="382">
        <f>'Pro Forma'!W73/1000</f>
        <v>419.26300628516481</v>
      </c>
      <c r="X14" s="382">
        <f>'Pro Forma'!X73/1000</f>
        <v>417.03470760033025</v>
      </c>
      <c r="Y14" s="382">
        <f>'Pro Forma'!Y73/1000</f>
        <v>463.9575532127626</v>
      </c>
      <c r="Z14" s="382">
        <f>'Pro Forma'!Z73/1000</f>
        <v>476.41624783875784</v>
      </c>
      <c r="AA14" s="382">
        <f>'Pro Forma'!AA73/1000</f>
        <v>489.17645162566936</v>
      </c>
      <c r="AB14" s="382">
        <f>'Pro Forma'!AB73/1000</f>
        <v>502.25154249723801</v>
      </c>
      <c r="AC14" s="382">
        <f>'Pro Forma'!AC73/1000</f>
        <v>515.65594818464422</v>
      </c>
      <c r="AD14" s="382">
        <f>'Pro Forma'!AD73/1000</f>
        <v>529.4051287311446</v>
      </c>
      <c r="AE14" s="382">
        <f>'Pro Forma'!AE73/1000</f>
        <v>548.01252301387569</v>
      </c>
      <c r="AF14" s="382">
        <f>'Pro Forma'!AF73/1000</f>
        <v>567.24567774067805</v>
      </c>
      <c r="AG14" s="382">
        <f>'Pro Forma'!AG73/1000</f>
        <v>587.12446435584013</v>
      </c>
      <c r="AH14" s="382">
        <f>'Pro Forma'!AH73/1000</f>
        <v>607.66991162998784</v>
      </c>
    </row>
    <row r="15" spans="1:34" s="378" customFormat="1" ht="23.25">
      <c r="A15" s="378">
        <f t="shared" si="11"/>
        <v>11</v>
      </c>
      <c r="B15" s="286" t="s">
        <v>301</v>
      </c>
      <c r="D15" s="383"/>
      <c r="E15" s="384">
        <f>'Pro Forma'!E75/1000</f>
        <v>80</v>
      </c>
      <c r="F15" s="384">
        <f>'Pro Forma'!F75/1000</f>
        <v>70</v>
      </c>
      <c r="G15" s="384">
        <f>'Pro Forma'!G75/1000</f>
        <v>90</v>
      </c>
      <c r="H15" s="384">
        <f>'Pro Forma'!H75/1000</f>
        <v>90</v>
      </c>
      <c r="I15" s="384">
        <f>'Pro Forma'!I75/1000</f>
        <v>90</v>
      </c>
      <c r="J15" s="384">
        <f>'Pro Forma'!J75/1000</f>
        <v>90</v>
      </c>
      <c r="K15" s="384">
        <f>'Pro Forma'!K75/1000</f>
        <v>90</v>
      </c>
      <c r="L15" s="384">
        <f>'Pro Forma'!L75/1000</f>
        <v>90</v>
      </c>
      <c r="M15" s="384">
        <f>'Pro Forma'!M75/1000</f>
        <v>90</v>
      </c>
      <c r="N15" s="384">
        <f>'Pro Forma'!N75/1000</f>
        <v>90</v>
      </c>
      <c r="O15" s="384">
        <f>'Pro Forma'!O75/1000</f>
        <v>50</v>
      </c>
      <c r="P15" s="384">
        <f>'Pro Forma'!P75/1000</f>
        <v>50</v>
      </c>
      <c r="Q15" s="384">
        <f>'Pro Forma'!Q75/1000</f>
        <v>50</v>
      </c>
      <c r="R15" s="384">
        <f>'Pro Forma'!R75/1000</f>
        <v>50</v>
      </c>
      <c r="S15" s="384">
        <f>'Pro Forma'!S75/1000</f>
        <v>35</v>
      </c>
      <c r="T15" s="384">
        <f>'Pro Forma'!T75/1000</f>
        <v>30</v>
      </c>
      <c r="U15" s="384">
        <f>'Pro Forma'!U75/1000</f>
        <v>25</v>
      </c>
      <c r="V15" s="384">
        <f>'Pro Forma'!V75/1000</f>
        <v>20</v>
      </c>
      <c r="W15" s="384">
        <f>'Pro Forma'!W75/1000</f>
        <v>15</v>
      </c>
      <c r="X15" s="384">
        <f>'Pro Forma'!X75/1000</f>
        <v>0</v>
      </c>
      <c r="Y15" s="384">
        <f>'Pro Forma'!Y75/1000</f>
        <v>0</v>
      </c>
      <c r="Z15" s="384">
        <f>'Pro Forma'!Z75/1000</f>
        <v>0</v>
      </c>
      <c r="AA15" s="384">
        <f>'Pro Forma'!AA75/1000</f>
        <v>0</v>
      </c>
      <c r="AB15" s="384">
        <f>'Pro Forma'!AB75/1000</f>
        <v>0</v>
      </c>
      <c r="AC15" s="384">
        <f>'Pro Forma'!AC75/1000</f>
        <v>0</v>
      </c>
      <c r="AD15" s="384">
        <f>'Pro Forma'!AD75/1000</f>
        <v>0</v>
      </c>
      <c r="AE15" s="384">
        <f>'Pro Forma'!AE75/1000</f>
        <v>0</v>
      </c>
      <c r="AF15" s="384">
        <f>'Pro Forma'!AF75/1000</f>
        <v>0</v>
      </c>
      <c r="AG15" s="384">
        <f>'Pro Forma'!AG75/1000</f>
        <v>0</v>
      </c>
      <c r="AH15" s="384">
        <f>'Pro Forma'!AH75/1000</f>
        <v>0</v>
      </c>
    </row>
    <row r="16" spans="1:34" s="378" customFormat="1" ht="21">
      <c r="A16" s="378">
        <f t="shared" si="11"/>
        <v>12</v>
      </c>
      <c r="B16" s="288" t="s">
        <v>302</v>
      </c>
      <c r="D16" s="383"/>
      <c r="E16" s="382">
        <f>SUM(E13:E15)</f>
        <v>664.23571871522688</v>
      </c>
      <c r="F16" s="382">
        <f t="shared" ref="F16:AH16" si="12">SUM(F13:F15)</f>
        <v>659.51722276941746</v>
      </c>
      <c r="G16" s="382">
        <f t="shared" si="12"/>
        <v>825.92354116005185</v>
      </c>
      <c r="H16" s="382">
        <f t="shared" si="12"/>
        <v>846.07884918733566</v>
      </c>
      <c r="I16" s="382">
        <f t="shared" si="12"/>
        <v>861.86430157305824</v>
      </c>
      <c r="J16" s="382">
        <f t="shared" si="12"/>
        <v>883.37439990416271</v>
      </c>
      <c r="K16" s="382">
        <f t="shared" si="12"/>
        <v>909.60002983649258</v>
      </c>
      <c r="L16" s="382">
        <f t="shared" si="12"/>
        <v>941.66527721847046</v>
      </c>
      <c r="M16" s="382">
        <f t="shared" si="12"/>
        <v>948.20222954965914</v>
      </c>
      <c r="N16" s="382">
        <f t="shared" si="12"/>
        <v>973.36043342261144</v>
      </c>
      <c r="O16" s="382">
        <f t="shared" si="12"/>
        <v>984.05565372028786</v>
      </c>
      <c r="P16" s="382">
        <f t="shared" si="12"/>
        <v>1002.1216458485184</v>
      </c>
      <c r="Q16" s="382">
        <f t="shared" si="12"/>
        <v>1014.9606753077792</v>
      </c>
      <c r="R16" s="382">
        <f t="shared" si="12"/>
        <v>1043.3934035301813</v>
      </c>
      <c r="S16" s="382">
        <f t="shared" si="12"/>
        <v>1059.0099190129145</v>
      </c>
      <c r="T16" s="382">
        <f t="shared" si="12"/>
        <v>1086.9544512175796</v>
      </c>
      <c r="U16" s="382">
        <f t="shared" si="12"/>
        <v>1117.395624375406</v>
      </c>
      <c r="V16" s="382">
        <f t="shared" si="12"/>
        <v>1159.0128435155329</v>
      </c>
      <c r="W16" s="382">
        <f t="shared" si="12"/>
        <v>1193.9049877343314</v>
      </c>
      <c r="X16" s="382">
        <f t="shared" si="12"/>
        <v>1192.9994648541519</v>
      </c>
      <c r="Y16" s="382">
        <f t="shared" si="12"/>
        <v>1254.5894698461993</v>
      </c>
      <c r="Z16" s="382">
        <f t="shared" si="12"/>
        <v>1282.1091824245946</v>
      </c>
      <c r="AA16" s="382">
        <f t="shared" si="12"/>
        <v>1310.3337943907991</v>
      </c>
      <c r="AB16" s="382">
        <f t="shared" si="12"/>
        <v>1339.2866382409602</v>
      </c>
      <c r="AC16" s="382">
        <f t="shared" si="12"/>
        <v>1368.9925523846846</v>
      </c>
      <c r="AD16" s="382">
        <f t="shared" si="12"/>
        <v>1399.4778962843102</v>
      </c>
      <c r="AE16" s="382">
        <f t="shared" si="12"/>
        <v>1435.4096922529502</v>
      </c>
      <c r="AF16" s="382">
        <f t="shared" si="12"/>
        <v>1472.5752692567639</v>
      </c>
      <c r="AG16" s="382">
        <f t="shared" si="12"/>
        <v>1511.0149091972926</v>
      </c>
      <c r="AH16" s="382">
        <f t="shared" si="12"/>
        <v>1550.77071608808</v>
      </c>
    </row>
    <row r="17" spans="1:34" s="378" customFormat="1" ht="21">
      <c r="A17" s="378">
        <f t="shared" si="11"/>
        <v>13</v>
      </c>
      <c r="B17" s="288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383"/>
      <c r="X17" s="383"/>
      <c r="Y17" s="383"/>
      <c r="Z17" s="383"/>
      <c r="AA17" s="383"/>
      <c r="AB17" s="383"/>
      <c r="AC17" s="383"/>
      <c r="AD17" s="383"/>
      <c r="AE17" s="383"/>
      <c r="AF17" s="383"/>
      <c r="AG17" s="383"/>
      <c r="AH17" s="383"/>
    </row>
    <row r="18" spans="1:34" s="378" customFormat="1" ht="21">
      <c r="A18" s="378">
        <f t="shared" si="11"/>
        <v>14</v>
      </c>
      <c r="B18" s="288" t="s">
        <v>303</v>
      </c>
      <c r="D18" s="383"/>
      <c r="E18" s="382">
        <f>E10+E16</f>
        <v>1793.6213411313488</v>
      </c>
      <c r="F18" s="382">
        <f t="shared" ref="F18:AH18" si="13">F10+F16</f>
        <v>1830.1345430635527</v>
      </c>
      <c r="G18" s="382">
        <f t="shared" si="13"/>
        <v>2075.0580089065447</v>
      </c>
      <c r="H18" s="382">
        <f t="shared" si="13"/>
        <v>2137.1627448887966</v>
      </c>
      <c r="I18" s="382">
        <f t="shared" si="13"/>
        <v>2195.2544088951249</v>
      </c>
      <c r="J18" s="382">
        <f t="shared" si="13"/>
        <v>2270.740016877126</v>
      </c>
      <c r="K18" s="382">
        <f t="shared" si="13"/>
        <v>2354.422230848546</v>
      </c>
      <c r="L18" s="382">
        <f t="shared" si="13"/>
        <v>2448.0003979705525</v>
      </c>
      <c r="M18" s="382">
        <f t="shared" si="13"/>
        <v>2511.488985229249</v>
      </c>
      <c r="N18" s="382">
        <f t="shared" si="13"/>
        <v>2600.5569773692887</v>
      </c>
      <c r="O18" s="382">
        <f t="shared" si="13"/>
        <v>2673.4132655104654</v>
      </c>
      <c r="P18" s="382">
        <f t="shared" si="13"/>
        <v>2757.8155867031528</v>
      </c>
      <c r="Q18" s="382">
        <f t="shared" si="13"/>
        <v>2837.3376122881054</v>
      </c>
      <c r="R18" s="382">
        <f t="shared" si="13"/>
        <v>2939.1137625463839</v>
      </c>
      <c r="S18" s="382">
        <f t="shared" si="13"/>
        <v>3028.0689082703311</v>
      </c>
      <c r="T18" s="382">
        <f t="shared" si="13"/>
        <v>3135.5647766593884</v>
      </c>
      <c r="U18" s="382">
        <f t="shared" si="13"/>
        <v>3249.5899086914355</v>
      </c>
      <c r="V18" s="382">
        <f t="shared" si="13"/>
        <v>3381.4210778232991</v>
      </c>
      <c r="W18" s="382">
        <f t="shared" si="13"/>
        <v>3508.6962097432961</v>
      </c>
      <c r="X18" s="382">
        <f t="shared" si="13"/>
        <v>3595.3345881843866</v>
      </c>
      <c r="Y18" s="382">
        <f t="shared" si="13"/>
        <v>3763.4332057704651</v>
      </c>
      <c r="Z18" s="382">
        <f t="shared" si="13"/>
        <v>3893.3969434031351</v>
      </c>
      <c r="AA18" s="382">
        <f t="shared" si="13"/>
        <v>4028.5532681849018</v>
      </c>
      <c r="AB18" s="382">
        <f t="shared" si="13"/>
        <v>4169.1332411092008</v>
      </c>
      <c r="AC18" s="382">
        <f t="shared" si="13"/>
        <v>4315.3796088738345</v>
      </c>
      <c r="AD18" s="382">
        <f t="shared" si="13"/>
        <v>4467.5473163320166</v>
      </c>
      <c r="AE18" s="382">
        <f t="shared" si="13"/>
        <v>4631.6583569472332</v>
      </c>
      <c r="AF18" s="382">
        <f t="shared" si="13"/>
        <v>4802.7318449588529</v>
      </c>
      <c r="AG18" s="382">
        <f t="shared" si="13"/>
        <v>4981.0741537570239</v>
      </c>
      <c r="AH18" s="382">
        <f t="shared" si="13"/>
        <v>5167.0064730297927</v>
      </c>
    </row>
    <row r="19" spans="1:34" s="378" customFormat="1" ht="21">
      <c r="A19" s="378">
        <f t="shared" si="11"/>
        <v>15</v>
      </c>
      <c r="B19" s="288" t="s">
        <v>344</v>
      </c>
      <c r="D19" s="383"/>
      <c r="E19" s="382">
        <f>SUM($E$18:E18)</f>
        <v>1793.6213411313488</v>
      </c>
      <c r="F19" s="382">
        <f>SUM($E$18:F18)</f>
        <v>3623.7558841949012</v>
      </c>
      <c r="G19" s="382">
        <f>SUM($E$18:G18)</f>
        <v>5698.8138931014455</v>
      </c>
      <c r="H19" s="382">
        <f>SUM($E$18:H18)</f>
        <v>7835.9766379902421</v>
      </c>
      <c r="I19" s="382">
        <f>SUM($E$18:I18)</f>
        <v>10031.231046885367</v>
      </c>
      <c r="J19" s="382">
        <f>SUM($E$18:J18)</f>
        <v>12301.971063762492</v>
      </c>
      <c r="K19" s="382">
        <f>SUM($E$18:K18)</f>
        <v>14656.393294611038</v>
      </c>
      <c r="L19" s="382">
        <f>SUM($E$18:L18)</f>
        <v>17104.393692581591</v>
      </c>
      <c r="M19" s="382">
        <f>SUM($E$18:M18)</f>
        <v>19615.882677810841</v>
      </c>
      <c r="N19" s="382">
        <f>SUM($E$18:N18)</f>
        <v>22216.439655180129</v>
      </c>
      <c r="O19" s="382">
        <f>SUM($E$18:O18)</f>
        <v>24889.852920690595</v>
      </c>
      <c r="P19" s="382">
        <f>SUM($E$18:P18)</f>
        <v>27647.668507393748</v>
      </c>
      <c r="Q19" s="382">
        <f>SUM($E$18:Q18)</f>
        <v>30485.006119681853</v>
      </c>
      <c r="R19" s="382">
        <f>SUM($E$18:R18)</f>
        <v>33424.119882228239</v>
      </c>
      <c r="S19" s="382">
        <f>SUM($E$18:S18)</f>
        <v>36452.188790498571</v>
      </c>
      <c r="T19" s="382">
        <f>SUM($E$18:T18)</f>
        <v>39587.753567157961</v>
      </c>
      <c r="U19" s="382">
        <f>SUM($E$18:U18)</f>
        <v>42837.343475849397</v>
      </c>
      <c r="V19" s="382">
        <f>SUM($E$18:V18)</f>
        <v>46218.764553672692</v>
      </c>
      <c r="W19" s="382">
        <f>SUM($E$18:W18)</f>
        <v>49727.460763415991</v>
      </c>
      <c r="X19" s="382">
        <f>SUM($E$18:X18)</f>
        <v>53322.795351600376</v>
      </c>
      <c r="Y19" s="382">
        <f>SUM($E$18:Y18)</f>
        <v>57086.228557370843</v>
      </c>
      <c r="Z19" s="382">
        <f>SUM($E$18:Z18)</f>
        <v>60979.625500773982</v>
      </c>
      <c r="AA19" s="382">
        <f>SUM($E$18:AA18)</f>
        <v>65008.178768958882</v>
      </c>
      <c r="AB19" s="382">
        <f>SUM($E$18:AB18)</f>
        <v>69177.312010068083</v>
      </c>
      <c r="AC19" s="382">
        <f>SUM($E$18:AC18)</f>
        <v>73492.691618941913</v>
      </c>
      <c r="AD19" s="382">
        <f>SUM($E$18:AD18)</f>
        <v>77960.238935273926</v>
      </c>
      <c r="AE19" s="382">
        <f>SUM($E$18:AE18)</f>
        <v>82591.897292221154</v>
      </c>
      <c r="AF19" s="382">
        <f>SUM($E$18:AF18)</f>
        <v>87394.629137180003</v>
      </c>
      <c r="AG19" s="382">
        <f>SUM($E$18:AG18)</f>
        <v>92375.703290937032</v>
      </c>
      <c r="AH19" s="382">
        <f>SUM($E$18:AH18)</f>
        <v>97542.709763966821</v>
      </c>
    </row>
    <row r="20" spans="1:34" s="378" customFormat="1" ht="21">
      <c r="A20" s="378">
        <f t="shared" si="11"/>
        <v>16</v>
      </c>
      <c r="B20" s="288"/>
      <c r="D20" s="383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82"/>
      <c r="Z20" s="382"/>
      <c r="AA20" s="382"/>
      <c r="AB20" s="382"/>
      <c r="AC20" s="382"/>
      <c r="AD20" s="382"/>
      <c r="AE20" s="382"/>
      <c r="AF20" s="382"/>
      <c r="AG20" s="382"/>
      <c r="AH20" s="382"/>
    </row>
    <row r="21" spans="1:34" ht="21">
      <c r="A21" s="378">
        <f t="shared" si="11"/>
        <v>17</v>
      </c>
      <c r="B21" s="286" t="s">
        <v>348</v>
      </c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  <c r="W21" s="383"/>
      <c r="X21" s="383"/>
      <c r="Y21" s="383"/>
      <c r="Z21" s="383"/>
      <c r="AA21" s="383"/>
      <c r="AB21" s="383"/>
      <c r="AC21" s="383"/>
      <c r="AD21" s="383"/>
      <c r="AE21" s="383"/>
      <c r="AF21" s="383"/>
      <c r="AG21" s="383"/>
      <c r="AH21" s="383"/>
    </row>
    <row r="22" spans="1:34" ht="21">
      <c r="A22" s="378">
        <f t="shared" si="11"/>
        <v>18</v>
      </c>
      <c r="B22" s="288" t="s">
        <v>345</v>
      </c>
      <c r="D22" s="383"/>
      <c r="E22" s="382">
        <f>E6-E18</f>
        <v>-199.37657909741006</v>
      </c>
      <c r="F22" s="382">
        <f t="shared" ref="F22:AH22" si="14">F6-F18</f>
        <v>-27.454506327888794</v>
      </c>
      <c r="G22" s="382">
        <f t="shared" si="14"/>
        <v>-74.315899122692599</v>
      </c>
      <c r="H22" s="382">
        <f t="shared" si="14"/>
        <v>47.899051869136201</v>
      </c>
      <c r="I22" s="382">
        <f t="shared" si="14"/>
        <v>8.4320731375910327</v>
      </c>
      <c r="J22" s="382">
        <f t="shared" si="14"/>
        <v>18.413548533018911</v>
      </c>
      <c r="K22" s="382">
        <f t="shared" si="14"/>
        <v>23.522989248109752</v>
      </c>
      <c r="L22" s="382">
        <f t="shared" si="14"/>
        <v>22.190670364837842</v>
      </c>
      <c r="M22" s="382">
        <f t="shared" si="14"/>
        <v>54.536810148320001</v>
      </c>
      <c r="N22" s="382">
        <f t="shared" si="14"/>
        <v>65.032370151422583</v>
      </c>
      <c r="O22" s="382">
        <f t="shared" si="14"/>
        <v>95.613872391110363</v>
      </c>
      <c r="P22" s="382">
        <f t="shared" si="14"/>
        <v>118.67467364456843</v>
      </c>
      <c r="Q22" s="382">
        <f t="shared" si="14"/>
        <v>149.65921432650066</v>
      </c>
      <c r="R22" s="382">
        <f t="shared" si="14"/>
        <v>162.64669220001724</v>
      </c>
      <c r="S22" s="382">
        <f t="shared" si="14"/>
        <v>192.87659406796229</v>
      </c>
      <c r="T22" s="382">
        <f t="shared" si="14"/>
        <v>209.15790709579687</v>
      </c>
      <c r="U22" s="382">
        <f t="shared" si="14"/>
        <v>223.67940764609466</v>
      </c>
      <c r="V22" s="382">
        <f t="shared" si="14"/>
        <v>225.34849833061253</v>
      </c>
      <c r="W22" s="382">
        <f t="shared" si="14"/>
        <v>236.71855392760881</v>
      </c>
      <c r="X22" s="382">
        <f t="shared" si="14"/>
        <v>294.06899154072698</v>
      </c>
      <c r="Y22" s="382">
        <f t="shared" si="14"/>
        <v>275.50920642679966</v>
      </c>
      <c r="Z22" s="382">
        <f t="shared" si="14"/>
        <v>300.84869040060585</v>
      </c>
      <c r="AA22" s="382">
        <f t="shared" si="14"/>
        <v>326.98264325220134</v>
      </c>
      <c r="AB22" s="382">
        <f t="shared" si="14"/>
        <v>353.91128639465751</v>
      </c>
      <c r="AC22" s="382">
        <f t="shared" si="14"/>
        <v>381.63210485139643</v>
      </c>
      <c r="AD22" s="382">
        <f t="shared" si="14"/>
        <v>410.13968155268049</v>
      </c>
      <c r="AE22" s="382">
        <f t="shared" si="14"/>
        <v>433.67120707763479</v>
      </c>
      <c r="AF22" s="382">
        <f t="shared" si="14"/>
        <v>457.47678165705474</v>
      </c>
      <c r="AG22" s="382">
        <f t="shared" si="14"/>
        <v>481.52966548075347</v>
      </c>
      <c r="AH22" s="382">
        <f t="shared" si="14"/>
        <v>505.79912531007631</v>
      </c>
    </row>
    <row r="23" spans="1:34" ht="21">
      <c r="A23" s="378">
        <f t="shared" si="11"/>
        <v>19</v>
      </c>
      <c r="B23" s="288" t="s">
        <v>346</v>
      </c>
      <c r="D23" s="408"/>
      <c r="E23" s="407">
        <f>E22/E6</f>
        <v>-0.12506020646606689</v>
      </c>
      <c r="F23" s="407">
        <f t="shared" ref="F23:AH23" si="15">F22/F6</f>
        <v>-1.5229827683455169E-2</v>
      </c>
      <c r="G23" s="407">
        <f t="shared" si="15"/>
        <v>-3.7144167036460903E-2</v>
      </c>
      <c r="H23" s="407">
        <f t="shared" si="15"/>
        <v>2.1921142889508215E-2</v>
      </c>
      <c r="I23" s="407">
        <f t="shared" si="15"/>
        <v>3.8263488052135042E-3</v>
      </c>
      <c r="J23" s="407">
        <f t="shared" si="15"/>
        <v>8.0438240628560795E-3</v>
      </c>
      <c r="K23" s="407">
        <f t="shared" si="15"/>
        <v>9.8921493436058289E-3</v>
      </c>
      <c r="L23" s="407">
        <f t="shared" si="15"/>
        <v>8.9833821558555262E-3</v>
      </c>
      <c r="M23" s="407">
        <f t="shared" si="15"/>
        <v>2.1253414617484534E-2</v>
      </c>
      <c r="N23" s="407">
        <f t="shared" si="15"/>
        <v>2.4396995062990395E-2</v>
      </c>
      <c r="O23" s="407">
        <f t="shared" si="15"/>
        <v>3.4529770792917712E-2</v>
      </c>
      <c r="P23" s="407">
        <f t="shared" si="15"/>
        <v>4.1256761853322797E-2</v>
      </c>
      <c r="Q23" s="407">
        <f t="shared" si="15"/>
        <v>5.010357325893814E-2</v>
      </c>
      <c r="R23" s="407">
        <f t="shared" si="15"/>
        <v>5.2436896585979324E-2</v>
      </c>
      <c r="S23" s="407">
        <f t="shared" si="15"/>
        <v>5.988197997387433E-2</v>
      </c>
      <c r="T23" s="407">
        <f t="shared" si="15"/>
        <v>6.2533706639311334E-2</v>
      </c>
      <c r="U23" s="407">
        <f t="shared" si="15"/>
        <v>6.4400248663112197E-2</v>
      </c>
      <c r="V23" s="407">
        <f t="shared" si="15"/>
        <v>6.2479316621860133E-2</v>
      </c>
      <c r="W23" s="407">
        <f t="shared" si="15"/>
        <v>6.3202226953257223E-2</v>
      </c>
      <c r="X23" s="407">
        <f t="shared" si="15"/>
        <v>7.5607734068448229E-2</v>
      </c>
      <c r="Y23" s="407">
        <f t="shared" si="15"/>
        <v>6.8213204920868672E-2</v>
      </c>
      <c r="Z23" s="407">
        <f t="shared" si="15"/>
        <v>7.1728915439739666E-2</v>
      </c>
      <c r="AA23" s="407">
        <f t="shared" si="15"/>
        <v>7.5072884233048115E-2</v>
      </c>
      <c r="AB23" s="407">
        <f t="shared" si="15"/>
        <v>7.8246252992333745E-2</v>
      </c>
      <c r="AC23" s="407">
        <f t="shared" si="15"/>
        <v>8.1249979372251022E-2</v>
      </c>
      <c r="AD23" s="407">
        <f t="shared" si="15"/>
        <v>8.4084870909212794E-2</v>
      </c>
      <c r="AE23" s="407">
        <f t="shared" si="15"/>
        <v>8.5615595509849374E-2</v>
      </c>
      <c r="AF23" s="407">
        <f t="shared" si="15"/>
        <v>8.6969322726533557E-2</v>
      </c>
      <c r="AG23" s="407">
        <f t="shared" si="15"/>
        <v>8.8150208474745945E-2</v>
      </c>
      <c r="AH23" s="407">
        <f t="shared" si="15"/>
        <v>8.9162076249906574E-2</v>
      </c>
    </row>
    <row r="24" spans="1:34" ht="21">
      <c r="A24" s="378">
        <f t="shared" si="11"/>
        <v>20</v>
      </c>
      <c r="B24" s="288" t="s">
        <v>307</v>
      </c>
      <c r="D24" s="383"/>
      <c r="E24" s="382">
        <f>'Pro Forma'!E114/1000</f>
        <v>-191.70824913212516</v>
      </c>
      <c r="F24" s="382">
        <f>'Pro Forma'!F114/1000</f>
        <v>-25.383234400784449</v>
      </c>
      <c r="G24" s="382">
        <f>'Pro Forma'!G114/1000</f>
        <v>-66.066563711428799</v>
      </c>
      <c r="H24" s="382">
        <f>'Pro Forma'!H114/1000</f>
        <v>40.944310284087514</v>
      </c>
      <c r="I24" s="382">
        <f>'Pro Forma'!I114/1000</f>
        <v>6.9305494779635231</v>
      </c>
      <c r="J24" s="382">
        <f>'Pro Forma'!J114/1000</f>
        <v>14.552494875882413</v>
      </c>
      <c r="K24" s="382">
        <f>'Pro Forma'!K114/1000</f>
        <v>17.875538549399028</v>
      </c>
      <c r="L24" s="382">
        <f>'Pro Forma'!L114/1000</f>
        <v>16.214505478014992</v>
      </c>
      <c r="M24" s="382">
        <f>'Pro Forma'!M114/1000</f>
        <v>38.316839410990696</v>
      </c>
      <c r="N24" s="382">
        <f>'Pro Forma'!N114/1000</f>
        <v>43.933539088118003</v>
      </c>
      <c r="O24" s="382">
        <f>'Pro Forma'!O114/1000</f>
        <v>62.108948298188537</v>
      </c>
      <c r="P24" s="382">
        <f>'Pro Forma'!P114/1000</f>
        <v>74.123851018274195</v>
      </c>
      <c r="Q24" s="382">
        <f>'Pro Forma'!Q114/1000</f>
        <v>89.881445875772187</v>
      </c>
      <c r="R24" s="382">
        <f>'Pro Forma'!R114/1000</f>
        <v>93.924412048897665</v>
      </c>
      <c r="S24" s="382">
        <f>'Pro Forma'!S114/1000</f>
        <v>107.09752609017757</v>
      </c>
      <c r="T24" s="382">
        <f>'Pro Forma'!T114/1000</f>
        <v>111.67111660778581</v>
      </c>
      <c r="U24" s="382">
        <f>'Pro Forma'!U114/1000</f>
        <v>114.83102353347678</v>
      </c>
      <c r="V24" s="382">
        <f>'Pro Forma'!V114/1000</f>
        <v>111.23835580366234</v>
      </c>
      <c r="W24" s="382">
        <f>'Pro Forma'!W114/1000</f>
        <v>112.35666825365553</v>
      </c>
      <c r="X24" s="382">
        <f>'Pro Forma'!X114/1000</f>
        <v>134.20924902176606</v>
      </c>
      <c r="Y24" s="382">
        <f>'Pro Forma'!Y114/1000</f>
        <v>120.90269747256608</v>
      </c>
      <c r="Z24" s="382">
        <f>'Pro Forma'!Z114/1000</f>
        <v>126.9447254813156</v>
      </c>
      <c r="AA24" s="382">
        <f>'Pro Forma'!AA114/1000</f>
        <v>132.66546890530651</v>
      </c>
      <c r="AB24" s="382">
        <f>'Pro Forma'!AB114/1000</f>
        <v>138.06839283530911</v>
      </c>
      <c r="AC24" s="382">
        <f>'Pro Forma'!AC114/1000</f>
        <v>143.15661480930501</v>
      </c>
      <c r="AD24" s="382">
        <f>'Pro Forma'!AD114/1000</f>
        <v>147.93296713605812</v>
      </c>
      <c r="AE24" s="382">
        <f>'Pro Forma'!AE114/1000</f>
        <v>150.40436060334579</v>
      </c>
      <c r="AF24" s="382">
        <f>'Pro Forma'!AF114/1000</f>
        <v>152.55820031633093</v>
      </c>
      <c r="AG24" s="382">
        <f>'Pro Forma'!AG114/1000</f>
        <v>154.40316845274106</v>
      </c>
      <c r="AH24" s="382">
        <f>'Pro Forma'!AH114/1000</f>
        <v>155.94731257772358</v>
      </c>
    </row>
    <row r="25" spans="1:34" ht="21">
      <c r="A25" s="378">
        <f t="shared" si="11"/>
        <v>21</v>
      </c>
      <c r="B25" s="288"/>
      <c r="D25" s="383"/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2"/>
      <c r="Y25" s="382"/>
      <c r="Z25" s="382"/>
      <c r="AA25" s="382"/>
      <c r="AB25" s="382"/>
      <c r="AC25" s="382"/>
      <c r="AD25" s="382"/>
      <c r="AE25" s="382"/>
      <c r="AF25" s="382"/>
      <c r="AG25" s="382"/>
      <c r="AH25" s="382"/>
    </row>
    <row r="26" spans="1:34" ht="21">
      <c r="A26" s="378">
        <f t="shared" si="11"/>
        <v>22</v>
      </c>
      <c r="B26" s="288" t="s">
        <v>306</v>
      </c>
      <c r="D26" s="383"/>
      <c r="E26" s="382">
        <f>SUM($E$22:E22)</f>
        <v>-199.37657909741006</v>
      </c>
      <c r="F26" s="382">
        <f>SUM($E$22:F22)</f>
        <v>-226.83108542529885</v>
      </c>
      <c r="G26" s="382">
        <f>SUM($E$22:G22)</f>
        <v>-301.14698454799145</v>
      </c>
      <c r="H26" s="382">
        <f>SUM($E$22:H22)</f>
        <v>-253.24793267885525</v>
      </c>
      <c r="I26" s="382">
        <f>SUM($E$22:I22)</f>
        <v>-244.81585954126422</v>
      </c>
      <c r="J26" s="382">
        <f>SUM($E$22:J22)</f>
        <v>-226.40231100824531</v>
      </c>
      <c r="K26" s="382">
        <f>SUM($E$22:K22)</f>
        <v>-202.87932176013555</v>
      </c>
      <c r="L26" s="382">
        <f>SUM($E$22:L22)</f>
        <v>-180.68865139529771</v>
      </c>
      <c r="M26" s="382">
        <f>SUM($E$22:M22)</f>
        <v>-126.15184124697771</v>
      </c>
      <c r="N26" s="382">
        <f>SUM($E$22:N22)</f>
        <v>-61.119471095555127</v>
      </c>
      <c r="O26" s="382">
        <f>SUM($E$22:O22)</f>
        <v>34.494401295555235</v>
      </c>
      <c r="P26" s="382">
        <f>SUM($E$22:P22)</f>
        <v>153.16907494012366</v>
      </c>
      <c r="Q26" s="382">
        <f>SUM($E$22:Q22)</f>
        <v>302.82828926662432</v>
      </c>
      <c r="R26" s="382">
        <f>SUM($E$22:R22)</f>
        <v>465.47498146664157</v>
      </c>
      <c r="S26" s="382">
        <f>SUM($E$22:S22)</f>
        <v>658.35157553460385</v>
      </c>
      <c r="T26" s="382">
        <f>SUM($E$22:T22)</f>
        <v>867.50948263040073</v>
      </c>
      <c r="U26" s="382">
        <f>SUM($E$22:U22)</f>
        <v>1091.1888902764954</v>
      </c>
      <c r="V26" s="382">
        <f>SUM($E$22:V22)</f>
        <v>1316.5373886071079</v>
      </c>
      <c r="W26" s="382">
        <f>SUM($E$22:W22)</f>
        <v>1553.2559425347167</v>
      </c>
      <c r="X26" s="382">
        <f>SUM($E$22:X22)</f>
        <v>1847.3249340754437</v>
      </c>
      <c r="Y26" s="382">
        <f>SUM($E$22:Y22)</f>
        <v>2122.8341405022434</v>
      </c>
      <c r="Z26" s="382">
        <f>SUM($E$22:Z22)</f>
        <v>2423.6828309028492</v>
      </c>
      <c r="AA26" s="382">
        <f>SUM($E$22:AA22)</f>
        <v>2750.6654741550506</v>
      </c>
      <c r="AB26" s="382">
        <f>SUM($E$22:AB22)</f>
        <v>3104.5767605497081</v>
      </c>
      <c r="AC26" s="382">
        <f>SUM($E$22:AC22)</f>
        <v>3486.2088654011045</v>
      </c>
      <c r="AD26" s="382">
        <f>SUM($E$22:AD22)</f>
        <v>3896.348546953785</v>
      </c>
      <c r="AE26" s="382">
        <f>SUM($E$22:AE22)</f>
        <v>4330.0197540314202</v>
      </c>
      <c r="AF26" s="382">
        <f>SUM($E$22:AF22)</f>
        <v>4787.496535688475</v>
      </c>
      <c r="AG26" s="382">
        <f>SUM($E$22:AG22)</f>
        <v>5269.0262011692284</v>
      </c>
      <c r="AH26" s="382">
        <f>SUM($E$22:AH22)</f>
        <v>5774.8253264793047</v>
      </c>
    </row>
    <row r="27" spans="1:34" ht="21">
      <c r="A27" s="378">
        <f t="shared" si="11"/>
        <v>23</v>
      </c>
      <c r="B27" s="288" t="s">
        <v>347</v>
      </c>
      <c r="D27" s="383"/>
      <c r="E27" s="407">
        <f>E26/E7</f>
        <v>-0.12506020646606689</v>
      </c>
      <c r="F27" s="407">
        <f t="shared" ref="F27:AH27" si="16">F26/F7</f>
        <v>-6.6775421554065365E-2</v>
      </c>
      <c r="G27" s="407">
        <f t="shared" si="16"/>
        <v>-5.5792065284869012E-2</v>
      </c>
      <c r="H27" s="407">
        <f t="shared" si="16"/>
        <v>-3.3397994642939757E-2</v>
      </c>
      <c r="I27" s="407">
        <f t="shared" si="16"/>
        <v>-2.5015887314679096E-2</v>
      </c>
      <c r="J27" s="407">
        <f t="shared" si="16"/>
        <v>-1.8748790690012548E-2</v>
      </c>
      <c r="K27" s="407">
        <f t="shared" si="16"/>
        <v>-1.4036678010705125E-2</v>
      </c>
      <c r="L27" s="407">
        <f t="shared" si="16"/>
        <v>-1.0676660397682756E-2</v>
      </c>
      <c r="M27" s="407">
        <f t="shared" si="16"/>
        <v>-6.472733887648646E-3</v>
      </c>
      <c r="N27" s="407">
        <f t="shared" si="16"/>
        <v>-2.7586814628596844E-3</v>
      </c>
      <c r="O27" s="407">
        <f t="shared" si="16"/>
        <v>1.383964075365263E-3</v>
      </c>
      <c r="P27" s="407">
        <f t="shared" si="16"/>
        <v>5.5095129593309604E-3</v>
      </c>
      <c r="Q27" s="407">
        <f t="shared" si="16"/>
        <v>9.835972392348822E-3</v>
      </c>
      <c r="R27" s="407">
        <f t="shared" si="16"/>
        <v>1.3735041192991477E-2</v>
      </c>
      <c r="S27" s="407">
        <f t="shared" si="16"/>
        <v>1.7740285348611766E-2</v>
      </c>
      <c r="T27" s="407">
        <f t="shared" si="16"/>
        <v>2.1443674252290868E-2</v>
      </c>
      <c r="U27" s="407">
        <f t="shared" si="16"/>
        <v>2.4840094387444903E-2</v>
      </c>
      <c r="V27" s="407">
        <f t="shared" si="16"/>
        <v>2.7695992973931795E-2</v>
      </c>
      <c r="W27" s="407">
        <f t="shared" si="16"/>
        <v>3.0289279134713697E-2</v>
      </c>
      <c r="X27" s="407">
        <f t="shared" si="16"/>
        <v>3.3484156360541355E-2</v>
      </c>
      <c r="Y27" s="407">
        <f t="shared" si="16"/>
        <v>3.5853196179349421E-2</v>
      </c>
      <c r="Z27" s="407">
        <f t="shared" si="16"/>
        <v>3.8226441090802782E-2</v>
      </c>
      <c r="AA27" s="407">
        <f t="shared" si="16"/>
        <v>4.0594929044035312E-2</v>
      </c>
      <c r="AB27" s="407">
        <f t="shared" si="16"/>
        <v>4.295096342047585E-2</v>
      </c>
      <c r="AC27" s="407">
        <f t="shared" si="16"/>
        <v>4.5287849572626417E-2</v>
      </c>
      <c r="AD27" s="407">
        <f t="shared" si="16"/>
        <v>4.7599694377679025E-2</v>
      </c>
      <c r="AE27" s="407">
        <f t="shared" si="16"/>
        <v>4.9815051268684588E-2</v>
      </c>
      <c r="AF27" s="407">
        <f t="shared" si="16"/>
        <v>5.1935193517646951E-2</v>
      </c>
      <c r="AG27" s="407">
        <f t="shared" si="16"/>
        <v>5.3961194102086024E-2</v>
      </c>
      <c r="AH27" s="407">
        <f t="shared" si="16"/>
        <v>5.5893951800378455E-2</v>
      </c>
    </row>
    <row r="28" spans="1:34" ht="21">
      <c r="A28" s="378">
        <f t="shared" si="11"/>
        <v>24</v>
      </c>
      <c r="B28" s="288" t="s">
        <v>308</v>
      </c>
      <c r="D28" s="383"/>
      <c r="E28" s="382">
        <f>SUM($E$24:E24)</f>
        <v>-191.70824913212516</v>
      </c>
      <c r="F28" s="382">
        <f>SUM($E$24:F24)</f>
        <v>-217.09148353290962</v>
      </c>
      <c r="G28" s="382">
        <f>SUM($E$24:G24)</f>
        <v>-283.15804724433843</v>
      </c>
      <c r="H28" s="382">
        <f>SUM($E$24:H24)</f>
        <v>-242.21373696025091</v>
      </c>
      <c r="I28" s="382">
        <f>SUM($E$24:I24)</f>
        <v>-235.28318748228739</v>
      </c>
      <c r="J28" s="382">
        <f>SUM($E$24:J24)</f>
        <v>-220.73069260640497</v>
      </c>
      <c r="K28" s="382">
        <f>SUM($E$24:K24)</f>
        <v>-202.85515405700593</v>
      </c>
      <c r="L28" s="382">
        <f>SUM($E$24:L24)</f>
        <v>-186.64064857899095</v>
      </c>
      <c r="M28" s="382">
        <f>SUM($E$24:M24)</f>
        <v>-148.32380916800025</v>
      </c>
      <c r="N28" s="382">
        <f>SUM($E$24:N24)</f>
        <v>-104.39027007988224</v>
      </c>
      <c r="O28" s="382">
        <f>SUM($E$24:O24)</f>
        <v>-42.281321781693705</v>
      </c>
      <c r="P28" s="382">
        <f>SUM($E$24:P24)</f>
        <v>31.842529236580489</v>
      </c>
      <c r="Q28" s="382">
        <f>SUM($E$24:Q24)</f>
        <v>121.72397511235268</v>
      </c>
      <c r="R28" s="382">
        <f>SUM($E$24:R24)</f>
        <v>215.64838716125035</v>
      </c>
      <c r="S28" s="382">
        <f>SUM($E$24:S24)</f>
        <v>322.74591325142791</v>
      </c>
      <c r="T28" s="382">
        <f>SUM($E$24:T24)</f>
        <v>434.4170298592137</v>
      </c>
      <c r="U28" s="382">
        <f>SUM($E$24:U24)</f>
        <v>549.24805339269051</v>
      </c>
      <c r="V28" s="382">
        <f>SUM($E$24:V24)</f>
        <v>660.48640919635284</v>
      </c>
      <c r="W28" s="382">
        <f>SUM($E$24:W24)</f>
        <v>772.84307745000842</v>
      </c>
      <c r="X28" s="382">
        <f>SUM($E$24:X24)</f>
        <v>907.05232647177445</v>
      </c>
      <c r="Y28" s="382">
        <f>SUM($E$24:Y24)</f>
        <v>1027.9550239443406</v>
      </c>
      <c r="Z28" s="382">
        <f>SUM($E$24:Z24)</f>
        <v>1154.8997494256562</v>
      </c>
      <c r="AA28" s="382">
        <f>SUM($E$24:AA24)</f>
        <v>1287.5652183309626</v>
      </c>
      <c r="AB28" s="382">
        <f>SUM($E$24:AB24)</f>
        <v>1425.6336111662717</v>
      </c>
      <c r="AC28" s="382">
        <f>SUM($E$24:AC24)</f>
        <v>1568.7902259755767</v>
      </c>
      <c r="AD28" s="382">
        <f>SUM($E$24:AD24)</f>
        <v>1716.7231931116348</v>
      </c>
      <c r="AE28" s="382">
        <f>SUM($E$24:AE24)</f>
        <v>1867.1275537149806</v>
      </c>
      <c r="AF28" s="382">
        <f>SUM($E$24:AF24)</f>
        <v>2019.6857540313115</v>
      </c>
      <c r="AG28" s="382">
        <f>SUM($E$24:AG24)</f>
        <v>2174.0889224840525</v>
      </c>
      <c r="AH28" s="382">
        <f>SUM($E$24:AH24)</f>
        <v>2330.0362350617761</v>
      </c>
    </row>
    <row r="29" spans="1:34" ht="18.75">
      <c r="A29" s="378">
        <f t="shared" si="11"/>
        <v>25</v>
      </c>
    </row>
    <row r="30" spans="1:34" ht="18.75">
      <c r="A30" s="378">
        <f t="shared" si="11"/>
        <v>26</v>
      </c>
      <c r="B30" s="286" t="s">
        <v>276</v>
      </c>
      <c r="D30" s="379" t="s">
        <v>44</v>
      </c>
    </row>
    <row r="31" spans="1:34" ht="21">
      <c r="A31" s="378">
        <f t="shared" si="11"/>
        <v>27</v>
      </c>
      <c r="B31" s="380" t="s">
        <v>51</v>
      </c>
      <c r="D31" s="385">
        <f>AVERAGE(E31:AH31)</f>
        <v>0.3834787332512205</v>
      </c>
      <c r="E31" s="385">
        <f>'Pro Forma'!E149</f>
        <v>0.24287664065879225</v>
      </c>
      <c r="F31" s="385">
        <f>'Pro Forma'!F149</f>
        <v>0.24575672849589436</v>
      </c>
      <c r="G31" s="385">
        <f>'Pro Forma'!G149</f>
        <v>0.27632348620727631</v>
      </c>
      <c r="H31" s="385">
        <f>'Pro Forma'!H149</f>
        <v>0.28222018517919978</v>
      </c>
      <c r="I31" s="385">
        <f>'Pro Forma'!I149</f>
        <v>0.28747232025130237</v>
      </c>
      <c r="J31" s="385">
        <f>'Pro Forma'!J149</f>
        <v>0.29487440928171926</v>
      </c>
      <c r="K31" s="385">
        <f>'Pro Forma'!K149</f>
        <v>0.30318682601679697</v>
      </c>
      <c r="L31" s="385">
        <f>'Pro Forma'!L149</f>
        <v>0.31260188763367452</v>
      </c>
      <c r="M31" s="385">
        <f>'Pro Forma'!M149</f>
        <v>0.31802654471346381</v>
      </c>
      <c r="N31" s="385">
        <f>'Pro Forma'!N149</f>
        <v>0.32654896326283195</v>
      </c>
      <c r="O31" s="385">
        <f>'Pro Forma'!O149</f>
        <v>0.33288617252680225</v>
      </c>
      <c r="P31" s="385">
        <f>'Pro Forma'!P149</f>
        <v>0.34051832992185532</v>
      </c>
      <c r="Q31" s="385">
        <f>'Pro Forma'!Q149</f>
        <v>0.34753726444237698</v>
      </c>
      <c r="R31" s="385">
        <f>'Pro Forma'!R149</f>
        <v>0.35712469657045981</v>
      </c>
      <c r="S31" s="385">
        <f>'Pro Forma'!S149</f>
        <v>0.36498953723980371</v>
      </c>
      <c r="T31" s="385">
        <f>'Pro Forma'!T149</f>
        <v>0.37492091961991214</v>
      </c>
      <c r="U31" s="385">
        <f>'Pro Forma'!U149</f>
        <v>0.38544264660146571</v>
      </c>
      <c r="V31" s="385">
        <f>'Pro Forma'!V149</f>
        <v>0.39786511598918078</v>
      </c>
      <c r="W31" s="385">
        <f>'Pro Forma'!W149</f>
        <v>0.40953014724728065</v>
      </c>
      <c r="X31" s="385">
        <f>'Pro Forma'!X149</f>
        <v>0.41627568203070353</v>
      </c>
      <c r="Y31" s="385">
        <f>'Pro Forma'!Y149</f>
        <v>0.4322407302692029</v>
      </c>
      <c r="Z31" s="385">
        <f>'Pro Forma'!Z149</f>
        <v>0.44357600913952183</v>
      </c>
      <c r="AA31" s="385">
        <f>'Pro Forma'!AA149</f>
        <v>0.45528623636333948</v>
      </c>
      <c r="AB31" s="385">
        <f>'Pro Forma'!AB149</f>
        <v>0.46738567720530538</v>
      </c>
      <c r="AC31" s="385">
        <f>'Pro Forma'!AC149</f>
        <v>0.47988925360226148</v>
      </c>
      <c r="AD31" s="385">
        <f>'Pro Forma'!AD149</f>
        <v>0.49281256191852091</v>
      </c>
      <c r="AE31" s="385">
        <f>'Pro Forma'!AE149</f>
        <v>0.50680153543429696</v>
      </c>
      <c r="AF31" s="385">
        <f>'Pro Forma'!AF149</f>
        <v>0.5212868377878066</v>
      </c>
      <c r="AG31" s="385">
        <f>'Pro Forma'!AG149</f>
        <v>0.53628626635692589</v>
      </c>
      <c r="AH31" s="385">
        <f>'Pro Forma'!AH149</f>
        <v>0.55181838556863894</v>
      </c>
    </row>
    <row r="32" spans="1:34" ht="21">
      <c r="A32" s="378">
        <f t="shared" si="11"/>
        <v>28</v>
      </c>
      <c r="B32" s="387" t="s">
        <v>48</v>
      </c>
      <c r="C32" s="105"/>
      <c r="D32" s="388">
        <f>AVERAGE(E32:AH32)</f>
        <v>0.40517896893294025</v>
      </c>
      <c r="E32" s="388">
        <f>'Pro Forma'!E150</f>
        <v>0.21587879409733407</v>
      </c>
      <c r="F32" s="388">
        <f>'Pro Forma'!F150</f>
        <v>0.24207004344687191</v>
      </c>
      <c r="G32" s="388">
        <f>'Pro Forma'!G150</f>
        <v>0.26642726728806077</v>
      </c>
      <c r="H32" s="388">
        <f>'Pro Forma'!H150</f>
        <v>0.28854543079783385</v>
      </c>
      <c r="I32" s="388">
        <f>'Pro Forma'!I150</f>
        <v>0.28857651465335898</v>
      </c>
      <c r="J32" s="388">
        <f>'Pro Forma'!J150</f>
        <v>0.29726556115560121</v>
      </c>
      <c r="K32" s="388">
        <f>'Pro Forma'!K150</f>
        <v>0.30621596002475743</v>
      </c>
      <c r="L32" s="388">
        <f>'Pro Forma'!L150</f>
        <v>0.31543556586740995</v>
      </c>
      <c r="M32" s="388">
        <f>'Pro Forma'!M150</f>
        <v>0.32493246920414243</v>
      </c>
      <c r="N32" s="388">
        <f>'Pro Forma'!N150</f>
        <v>0.33471500355199885</v>
      </c>
      <c r="O32" s="388">
        <f>'Pro Forma'!O150</f>
        <v>0.34479175271949475</v>
      </c>
      <c r="P32" s="388">
        <f>'Pro Forma'!P150</f>
        <v>0.35517155832056013</v>
      </c>
      <c r="Q32" s="388">
        <f>'Pro Forma'!Q150</f>
        <v>0.36586858804672018</v>
      </c>
      <c r="R32" s="388">
        <f>'Pro Forma'!R150</f>
        <v>0.37688750784381331</v>
      </c>
      <c r="S32" s="388">
        <f>'Pro Forma'!S150</f>
        <v>0.38823799721407387</v>
      </c>
      <c r="T32" s="388">
        <f>'Pro Forma'!T150</f>
        <v>0.3999300265782057</v>
      </c>
      <c r="U32" s="388">
        <f>'Pro Forma'!U150</f>
        <v>0.41197386601557218</v>
      </c>
      <c r="V32" s="388">
        <f>'Pro Forma'!V150</f>
        <v>0.4243800942668971</v>
      </c>
      <c r="W32" s="388">
        <f>'Pro Forma'!W150</f>
        <v>0.4371596080073587</v>
      </c>
      <c r="X32" s="388">
        <f>'Pro Forma'!X150</f>
        <v>0.45032363139819626</v>
      </c>
      <c r="Y32" s="388">
        <f>'Pro Forma'!Y150</f>
        <v>0.46388372592519422</v>
      </c>
      <c r="Z32" s="388">
        <f>'Pro Forma'!Z150</f>
        <v>0.47785180053265608</v>
      </c>
      <c r="AA32" s="388">
        <f>'Pro Forma'!AA150</f>
        <v>0.49224012206174211</v>
      </c>
      <c r="AB32" s="388">
        <f>'Pro Forma'!AB150</f>
        <v>0.50706132600231046</v>
      </c>
      <c r="AC32" s="388">
        <f>'Pro Forma'!AC150</f>
        <v>0.52232842756767528</v>
      </c>
      <c r="AD32" s="388">
        <f>'Pro Forma'!AD150</f>
        <v>0.53805483310197877</v>
      </c>
      <c r="AE32" s="388">
        <f>'Pro Forma'!AE150</f>
        <v>0.55425435183016192</v>
      </c>
      <c r="AF32" s="388">
        <f>'Pro Forma'!AF150</f>
        <v>0.57094120796082892</v>
      </c>
      <c r="AG32" s="388">
        <f>'Pro Forma'!AG150</f>
        <v>0.58813005315259015</v>
      </c>
      <c r="AH32" s="388">
        <f>'Pro Forma'!AH150</f>
        <v>0.60583597935480937</v>
      </c>
    </row>
    <row r="33" spans="1:34" ht="21">
      <c r="A33" s="378">
        <f t="shared" si="11"/>
        <v>29</v>
      </c>
      <c r="B33" s="380" t="s">
        <v>256</v>
      </c>
      <c r="D33" s="385">
        <f>D31-D32</f>
        <v>-2.1700235681719748E-2</v>
      </c>
      <c r="E33" s="385">
        <f>'Pro Forma'!E151</f>
        <v>2.6997846561458178E-2</v>
      </c>
      <c r="F33" s="385">
        <f>'Pro Forma'!F151</f>
        <v>3.6866850490224479E-3</v>
      </c>
      <c r="G33" s="385">
        <f>'Pro Forma'!G151</f>
        <v>9.8962189192155492E-3</v>
      </c>
      <c r="H33" s="385">
        <f>'Pro Forma'!H151</f>
        <v>-6.3252456186340678E-3</v>
      </c>
      <c r="I33" s="385">
        <f>'Pro Forma'!I151</f>
        <v>-1.104194402056613E-3</v>
      </c>
      <c r="J33" s="385">
        <f>'Pro Forma'!J151</f>
        <v>-2.3911518738819471E-3</v>
      </c>
      <c r="K33" s="385">
        <f>'Pro Forma'!K151</f>
        <v>-3.0291340079604545E-3</v>
      </c>
      <c r="L33" s="385">
        <f>'Pro Forma'!L151</f>
        <v>-2.833678233735426E-3</v>
      </c>
      <c r="M33" s="385">
        <f>'Pro Forma'!M151</f>
        <v>-6.9059244906786166E-3</v>
      </c>
      <c r="N33" s="385">
        <f>'Pro Forma'!N151</f>
        <v>-8.1660402891668982E-3</v>
      </c>
      <c r="O33" s="385">
        <f>'Pro Forma'!O151</f>
        <v>-1.19055801926925E-2</v>
      </c>
      <c r="P33" s="385">
        <f>'Pro Forma'!P151</f>
        <v>-1.465322839870481E-2</v>
      </c>
      <c r="Q33" s="385">
        <f>'Pro Forma'!Q151</f>
        <v>-1.8331323604343197E-2</v>
      </c>
      <c r="R33" s="385">
        <f>'Pro Forma'!R151</f>
        <v>-1.9762811273353498E-2</v>
      </c>
      <c r="S33" s="385">
        <f>'Pro Forma'!S151</f>
        <v>-2.3248459974270164E-2</v>
      </c>
      <c r="T33" s="385">
        <f>'Pro Forma'!T151</f>
        <v>-2.5009106958293559E-2</v>
      </c>
      <c r="U33" s="385">
        <f>'Pro Forma'!U151</f>
        <v>-2.6531219414106466E-2</v>
      </c>
      <c r="V33" s="385">
        <f>'Pro Forma'!V151</f>
        <v>-2.6514978277716317E-2</v>
      </c>
      <c r="W33" s="385">
        <f>'Pro Forma'!W151</f>
        <v>-2.7629460760078051E-2</v>
      </c>
      <c r="X33" s="385">
        <f>'Pro Forma'!X151</f>
        <v>-3.4047949367492725E-2</v>
      </c>
      <c r="Y33" s="385">
        <f>'Pro Forma'!Y151</f>
        <v>-3.1642995655991324E-2</v>
      </c>
      <c r="Z33" s="385">
        <f>'Pro Forma'!Z151</f>
        <v>-3.4275791393134247E-2</v>
      </c>
      <c r="AA33" s="385">
        <f>'Pro Forma'!AA151</f>
        <v>-3.6953885698402633E-2</v>
      </c>
      <c r="AB33" s="385">
        <f>'Pro Forma'!AB151</f>
        <v>-3.9675648797005081E-2</v>
      </c>
      <c r="AC33" s="385">
        <f>'Pro Forma'!AC151</f>
        <v>-4.2439173965413801E-2</v>
      </c>
      <c r="AD33" s="385">
        <f>'Pro Forma'!AD151</f>
        <v>-4.5242271183457861E-2</v>
      </c>
      <c r="AE33" s="385">
        <f>'Pro Forma'!AE151</f>
        <v>-4.7452816395864961E-2</v>
      </c>
      <c r="AF33" s="385">
        <f>'Pro Forma'!AF151</f>
        <v>-4.9654370173022322E-2</v>
      </c>
      <c r="AG33" s="385">
        <f>'Pro Forma'!AG151</f>
        <v>-5.184378679566426E-2</v>
      </c>
      <c r="AH33" s="385">
        <f>'Pro Forma'!AH151</f>
        <v>-5.4017593786170437E-2</v>
      </c>
    </row>
    <row r="34" spans="1:34" ht="21">
      <c r="A34" s="378">
        <f t="shared" si="11"/>
        <v>30</v>
      </c>
      <c r="B34" s="380" t="s">
        <v>349</v>
      </c>
      <c r="D34" s="386">
        <f>AVERAGE(E34:AH34)</f>
        <v>4.3193619399701393E-2</v>
      </c>
      <c r="E34" s="386">
        <f>'Pro Forma'!E152</f>
        <v>-0.12506020646606705</v>
      </c>
      <c r="F34" s="386">
        <f>'Pro Forma'!F152</f>
        <v>-1.5229827683455511E-2</v>
      </c>
      <c r="G34" s="386">
        <f>'Pro Forma'!G152</f>
        <v>-3.7144167036460916E-2</v>
      </c>
      <c r="H34" s="386">
        <f>'Pro Forma'!H152</f>
        <v>2.1921142889508381E-2</v>
      </c>
      <c r="I34" s="386">
        <f>'Pro Forma'!I152</f>
        <v>3.8263488052136968E-3</v>
      </c>
      <c r="J34" s="386">
        <f>'Pro Forma'!J152</f>
        <v>8.0438240628564386E-3</v>
      </c>
      <c r="K34" s="386">
        <f>'Pro Forma'!K152</f>
        <v>9.8921493436055722E-3</v>
      </c>
      <c r="L34" s="386">
        <f>'Pro Forma'!L152</f>
        <v>8.983382155855351E-3</v>
      </c>
      <c r="M34" s="386">
        <f>'Pro Forma'!M152</f>
        <v>2.1253414617484388E-2</v>
      </c>
      <c r="N34" s="386">
        <f>'Pro Forma'!N152</f>
        <v>2.4396995062990305E-2</v>
      </c>
      <c r="O34" s="386">
        <f>'Pro Forma'!O152</f>
        <v>3.4529770792917663E-2</v>
      </c>
      <c r="P34" s="386">
        <f>'Pro Forma'!P152</f>
        <v>4.1256761853322547E-2</v>
      </c>
      <c r="Q34" s="386">
        <f>'Pro Forma'!Q152</f>
        <v>5.0103573258938397E-2</v>
      </c>
      <c r="R34" s="386">
        <f>'Pro Forma'!R152</f>
        <v>5.243689658597929E-2</v>
      </c>
      <c r="S34" s="386">
        <f>'Pro Forma'!S152</f>
        <v>5.9881979973874108E-2</v>
      </c>
      <c r="T34" s="386">
        <f>'Pro Forma'!T152</f>
        <v>6.2533706639311487E-2</v>
      </c>
      <c r="U34" s="386">
        <f>'Pro Forma'!U152</f>
        <v>6.4400248663112072E-2</v>
      </c>
      <c r="V34" s="386">
        <f>'Pro Forma'!V152</f>
        <v>6.247931662186014E-2</v>
      </c>
      <c r="W34" s="386">
        <f>'Pro Forma'!W152</f>
        <v>6.3202226953257223E-2</v>
      </c>
      <c r="X34" s="386">
        <f>'Pro Forma'!X152</f>
        <v>7.5607734068448229E-2</v>
      </c>
      <c r="Y34" s="386">
        <f>'Pro Forma'!Y152</f>
        <v>6.8213204920868603E-2</v>
      </c>
      <c r="Z34" s="386">
        <f>'Pro Forma'!Z152</f>
        <v>7.1728915439739693E-2</v>
      </c>
      <c r="AA34" s="386">
        <f>'Pro Forma'!AA152</f>
        <v>7.5072884233048101E-2</v>
      </c>
      <c r="AB34" s="386">
        <f>'Pro Forma'!AB152</f>
        <v>7.8246252992333898E-2</v>
      </c>
      <c r="AC34" s="386">
        <f>'Pro Forma'!AC152</f>
        <v>8.1249979372250772E-2</v>
      </c>
      <c r="AD34" s="386">
        <f>'Pro Forma'!AD152</f>
        <v>8.4084870909212683E-2</v>
      </c>
      <c r="AE34" s="386">
        <f>'Pro Forma'!AE152</f>
        <v>8.5615595509849513E-2</v>
      </c>
      <c r="AF34" s="386">
        <f>'Pro Forma'!AF152</f>
        <v>8.6969322726533696E-2</v>
      </c>
      <c r="AG34" s="386">
        <f>'Pro Forma'!AG152</f>
        <v>8.8150208474745986E-2</v>
      </c>
      <c r="AH34" s="386">
        <f>'Pro Forma'!AH152</f>
        <v>8.9162076249906741E-2</v>
      </c>
    </row>
  </sheetData>
  <mergeCells count="7">
    <mergeCell ref="AE1:AF1"/>
    <mergeCell ref="AG1:AH1"/>
    <mergeCell ref="M1:V1"/>
    <mergeCell ref="W1:X1"/>
    <mergeCell ref="Y1:Z1"/>
    <mergeCell ref="AA1:AB1"/>
    <mergeCell ref="AC1:AD1"/>
  </mergeCells>
  <pageMargins left="0.7" right="0.7" top="0.75" bottom="0.75" header="0.3" footer="0.3"/>
  <pageSetup scale="54" fitToWidth="0" orientation="landscape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Reproduction Cost New Less Depreciation </oddFooter>
  </headerFooter>
  <ignoredErrors>
    <ignoredError sqref="D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6BE93-2D36-46A0-BEA9-2C57FE99852B}">
  <sheetPr>
    <tabColor theme="9" tint="0.39997558519241921"/>
  </sheetPr>
  <dimension ref="A1:AI172"/>
  <sheetViews>
    <sheetView showGridLines="0" tabSelected="1" view="pageBreakPreview" zoomScaleNormal="20" zoomScaleSheetLayoutView="100" workbookViewId="0">
      <selection activeCell="F1" sqref="F1:L1"/>
    </sheetView>
  </sheetViews>
  <sheetFormatPr defaultColWidth="9.140625" defaultRowHeight="14.25"/>
  <cols>
    <col min="1" max="1" width="5.5703125" style="32" customWidth="1"/>
    <col min="2" max="2" width="51.5703125" style="32" customWidth="1"/>
    <col min="3" max="3" width="17" style="32" customWidth="1"/>
    <col min="4" max="4" width="18" style="49" customWidth="1"/>
    <col min="5" max="34" width="15.140625" style="32" customWidth="1"/>
    <col min="35" max="35" width="21.42578125" style="32" customWidth="1"/>
    <col min="36" max="16384" width="9.140625" style="32"/>
  </cols>
  <sheetData>
    <row r="1" spans="1:34" ht="101.1" customHeight="1">
      <c r="A1" s="336"/>
      <c r="B1" s="377" t="s">
        <v>47</v>
      </c>
      <c r="C1" s="292"/>
      <c r="D1" s="338" t="s">
        <v>356</v>
      </c>
      <c r="E1" s="31"/>
      <c r="F1" s="416" t="s">
        <v>357</v>
      </c>
      <c r="G1" s="416"/>
      <c r="H1" s="416"/>
      <c r="I1" s="416"/>
      <c r="J1" s="416"/>
      <c r="K1" s="416"/>
      <c r="L1" s="416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</row>
    <row r="2" spans="1:34">
      <c r="A2" s="33" t="s">
        <v>3</v>
      </c>
      <c r="B2" s="33"/>
      <c r="C2" s="34"/>
      <c r="D2" s="35" t="s">
        <v>1</v>
      </c>
      <c r="E2" s="36" t="s">
        <v>11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>
      <c r="A3" s="38" t="s">
        <v>4</v>
      </c>
      <c r="B3" s="38" t="s">
        <v>2</v>
      </c>
      <c r="C3" s="39"/>
      <c r="D3" s="40">
        <v>2023</v>
      </c>
      <c r="E3" s="39">
        <f t="shared" ref="E3:X4" si="0">D3+1</f>
        <v>2024</v>
      </c>
      <c r="F3" s="39">
        <f t="shared" si="0"/>
        <v>2025</v>
      </c>
      <c r="G3" s="39">
        <f t="shared" si="0"/>
        <v>2026</v>
      </c>
      <c r="H3" s="39">
        <f t="shared" si="0"/>
        <v>2027</v>
      </c>
      <c r="I3" s="39">
        <f t="shared" si="0"/>
        <v>2028</v>
      </c>
      <c r="J3" s="39">
        <f t="shared" si="0"/>
        <v>2029</v>
      </c>
      <c r="K3" s="39">
        <f t="shared" si="0"/>
        <v>2030</v>
      </c>
      <c r="L3" s="39">
        <f t="shared" si="0"/>
        <v>2031</v>
      </c>
      <c r="M3" s="39">
        <f t="shared" si="0"/>
        <v>2032</v>
      </c>
      <c r="N3" s="39">
        <f t="shared" si="0"/>
        <v>2033</v>
      </c>
      <c r="O3" s="39">
        <f t="shared" si="0"/>
        <v>2034</v>
      </c>
      <c r="P3" s="39">
        <f t="shared" si="0"/>
        <v>2035</v>
      </c>
      <c r="Q3" s="39">
        <f t="shared" si="0"/>
        <v>2036</v>
      </c>
      <c r="R3" s="39">
        <f t="shared" si="0"/>
        <v>2037</v>
      </c>
      <c r="S3" s="39">
        <f t="shared" si="0"/>
        <v>2038</v>
      </c>
      <c r="T3" s="39">
        <f t="shared" si="0"/>
        <v>2039</v>
      </c>
      <c r="U3" s="39">
        <f t="shared" si="0"/>
        <v>2040</v>
      </c>
      <c r="V3" s="39">
        <f t="shared" si="0"/>
        <v>2041</v>
      </c>
      <c r="W3" s="39">
        <f t="shared" si="0"/>
        <v>2042</v>
      </c>
      <c r="X3" s="39">
        <f t="shared" si="0"/>
        <v>2043</v>
      </c>
      <c r="Y3" s="39">
        <f t="shared" ref="Y3:AH4" si="1">X3+1</f>
        <v>2044</v>
      </c>
      <c r="Z3" s="39">
        <f t="shared" si="1"/>
        <v>2045</v>
      </c>
      <c r="AA3" s="39">
        <f t="shared" si="1"/>
        <v>2046</v>
      </c>
      <c r="AB3" s="39">
        <f t="shared" si="1"/>
        <v>2047</v>
      </c>
      <c r="AC3" s="39">
        <f t="shared" si="1"/>
        <v>2048</v>
      </c>
      <c r="AD3" s="39">
        <f t="shared" si="1"/>
        <v>2049</v>
      </c>
      <c r="AE3" s="39">
        <f t="shared" si="1"/>
        <v>2050</v>
      </c>
      <c r="AF3" s="39">
        <f t="shared" si="1"/>
        <v>2051</v>
      </c>
      <c r="AG3" s="39">
        <f t="shared" si="1"/>
        <v>2052</v>
      </c>
      <c r="AH3" s="39">
        <f t="shared" si="1"/>
        <v>2053</v>
      </c>
    </row>
    <row r="4" spans="1:34">
      <c r="D4" s="49" t="s">
        <v>77</v>
      </c>
      <c r="E4" s="49">
        <v>1</v>
      </c>
      <c r="F4" s="49">
        <f>E4+1</f>
        <v>2</v>
      </c>
      <c r="G4" s="49">
        <f t="shared" si="0"/>
        <v>3</v>
      </c>
      <c r="H4" s="49">
        <f t="shared" si="0"/>
        <v>4</v>
      </c>
      <c r="I4" s="49">
        <f t="shared" si="0"/>
        <v>5</v>
      </c>
      <c r="J4" s="49">
        <f t="shared" si="0"/>
        <v>6</v>
      </c>
      <c r="K4" s="49">
        <f t="shared" si="0"/>
        <v>7</v>
      </c>
      <c r="L4" s="49">
        <f t="shared" si="0"/>
        <v>8</v>
      </c>
      <c r="M4" s="49">
        <f t="shared" si="0"/>
        <v>9</v>
      </c>
      <c r="N4" s="49">
        <f t="shared" si="0"/>
        <v>10</v>
      </c>
      <c r="O4" s="49">
        <f t="shared" si="0"/>
        <v>11</v>
      </c>
      <c r="P4" s="49">
        <f t="shared" si="0"/>
        <v>12</v>
      </c>
      <c r="Q4" s="49">
        <f t="shared" si="0"/>
        <v>13</v>
      </c>
      <c r="R4" s="49">
        <f t="shared" si="0"/>
        <v>14</v>
      </c>
      <c r="S4" s="49">
        <f t="shared" si="0"/>
        <v>15</v>
      </c>
      <c r="T4" s="49">
        <f t="shared" si="0"/>
        <v>16</v>
      </c>
      <c r="U4" s="49">
        <f t="shared" si="0"/>
        <v>17</v>
      </c>
      <c r="V4" s="49">
        <f t="shared" si="0"/>
        <v>18</v>
      </c>
      <c r="W4" s="49">
        <f t="shared" si="0"/>
        <v>19</v>
      </c>
      <c r="X4" s="49">
        <f t="shared" si="0"/>
        <v>20</v>
      </c>
      <c r="Y4" s="49">
        <f t="shared" si="1"/>
        <v>21</v>
      </c>
      <c r="Z4" s="49">
        <f t="shared" si="1"/>
        <v>22</v>
      </c>
      <c r="AA4" s="49">
        <f t="shared" si="1"/>
        <v>23</v>
      </c>
      <c r="AB4" s="49">
        <f t="shared" si="1"/>
        <v>24</v>
      </c>
      <c r="AC4" s="49">
        <f t="shared" si="1"/>
        <v>25</v>
      </c>
      <c r="AD4" s="49">
        <f t="shared" si="1"/>
        <v>26</v>
      </c>
      <c r="AE4" s="49">
        <f t="shared" si="1"/>
        <v>27</v>
      </c>
      <c r="AF4" s="49">
        <f t="shared" si="1"/>
        <v>28</v>
      </c>
      <c r="AG4" s="49">
        <f t="shared" si="1"/>
        <v>29</v>
      </c>
      <c r="AH4" s="49">
        <f t="shared" si="1"/>
        <v>30</v>
      </c>
    </row>
    <row r="5" spans="1:34">
      <c r="A5" s="41">
        <v>1</v>
      </c>
      <c r="B5" s="42" t="s">
        <v>86</v>
      </c>
      <c r="C5" s="43"/>
      <c r="D5" s="170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7"/>
      <c r="Z5" s="177"/>
      <c r="AA5" s="177"/>
      <c r="AB5" s="177"/>
      <c r="AC5" s="177"/>
      <c r="AD5" s="177"/>
      <c r="AE5" s="177"/>
      <c r="AF5" s="177"/>
      <c r="AG5" s="177"/>
      <c r="AH5" s="177"/>
    </row>
    <row r="6" spans="1:34">
      <c r="A6" s="41">
        <f>A5+1</f>
        <v>2</v>
      </c>
      <c r="B6" s="44"/>
      <c r="D6" s="48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</row>
    <row r="7" spans="1:34" s="47" customFormat="1">
      <c r="A7" s="41">
        <f t="shared" ref="A7:A71" si="2">A6+1</f>
        <v>3</v>
      </c>
      <c r="B7" s="164" t="s">
        <v>114</v>
      </c>
      <c r="D7" s="175">
        <f>D29</f>
        <v>2834437.1196698053</v>
      </c>
      <c r="E7" s="132">
        <f t="shared" ref="E7:AH7" si="3">E29</f>
        <v>2737172.4167101537</v>
      </c>
      <c r="F7" s="132">
        <f t="shared" si="3"/>
        <v>2955152.4761933372</v>
      </c>
      <c r="G7" s="132">
        <f t="shared" si="3"/>
        <v>3162845.5014768513</v>
      </c>
      <c r="H7" s="132">
        <f t="shared" si="3"/>
        <v>3356883.0867950898</v>
      </c>
      <c r="I7" s="132">
        <f t="shared" si="3"/>
        <v>3385313.4022240695</v>
      </c>
      <c r="J7" s="132">
        <f t="shared" si="3"/>
        <v>3516420.2726260806</v>
      </c>
      <c r="K7" s="132">
        <f t="shared" si="3"/>
        <v>3652621.4018063834</v>
      </c>
      <c r="L7" s="132">
        <f t="shared" si="3"/>
        <v>3794115.2424594476</v>
      </c>
      <c r="M7" s="132">
        <f t="shared" si="3"/>
        <v>3941107.9938310334</v>
      </c>
      <c r="N7" s="132">
        <f t="shared" si="3"/>
        <v>4093813.9045786527</v>
      </c>
      <c r="O7" s="132">
        <f t="shared" si="3"/>
        <v>4252455.5874872403</v>
      </c>
      <c r="P7" s="132">
        <f t="shared" si="3"/>
        <v>4417264.3465045504</v>
      </c>
      <c r="Q7" s="132">
        <f t="shared" si="3"/>
        <v>4586676.593466281</v>
      </c>
      <c r="R7" s="132">
        <f t="shared" si="3"/>
        <v>4762605.9267432317</v>
      </c>
      <c r="S7" s="132">
        <f t="shared" si="3"/>
        <v>4945303.6609536102</v>
      </c>
      <c r="T7" s="132">
        <f t="shared" si="3"/>
        <v>5135030.8208977133</v>
      </c>
      <c r="U7" s="132">
        <f t="shared" si="3"/>
        <v>5332058.5173216118</v>
      </c>
      <c r="V7" s="132">
        <f t="shared" si="3"/>
        <v>5536668.3372403709</v>
      </c>
      <c r="W7" s="132">
        <f t="shared" si="3"/>
        <v>5749152.7493855003</v>
      </c>
      <c r="X7" s="132">
        <f t="shared" si="3"/>
        <v>5969815.5253632693</v>
      </c>
      <c r="Y7" s="132">
        <f t="shared" si="3"/>
        <v>6198972.1771332845</v>
      </c>
      <c r="Z7" s="132">
        <f t="shared" si="3"/>
        <v>6436950.411440365</v>
      </c>
      <c r="AA7" s="132">
        <f t="shared" si="3"/>
        <v>6684090.6018573754</v>
      </c>
      <c r="AB7" s="132">
        <f t="shared" si="3"/>
        <v>6940746.2791221356</v>
      </c>
      <c r="AC7" s="132">
        <f t="shared" si="3"/>
        <v>7207284.640478136</v>
      </c>
      <c r="AD7" s="132">
        <f t="shared" si="3"/>
        <v>7484087.0787562579</v>
      </c>
      <c r="AE7" s="132">
        <f t="shared" si="3"/>
        <v>7771549.7319633383</v>
      </c>
      <c r="AF7" s="132">
        <f t="shared" si="3"/>
        <v>8070084.0541732591</v>
      </c>
      <c r="AG7" s="132">
        <f t="shared" si="3"/>
        <v>8380117.4085469227</v>
      </c>
      <c r="AH7" s="132">
        <f t="shared" si="3"/>
        <v>8702093.6833397709</v>
      </c>
    </row>
    <row r="8" spans="1:34">
      <c r="A8" s="41">
        <f t="shared" si="2"/>
        <v>4</v>
      </c>
      <c r="B8" s="44"/>
      <c r="D8" s="48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</row>
    <row r="9" spans="1:34" ht="16.5">
      <c r="A9" s="41">
        <f t="shared" si="2"/>
        <v>5</v>
      </c>
      <c r="B9" s="47" t="s">
        <v>83</v>
      </c>
      <c r="C9" s="333" t="s">
        <v>44</v>
      </c>
      <c r="D9" s="120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7"/>
      <c r="Z9" s="177"/>
      <c r="AA9" s="177"/>
      <c r="AB9" s="177"/>
      <c r="AC9" s="177"/>
      <c r="AD9" s="177"/>
      <c r="AE9" s="177"/>
      <c r="AF9" s="177"/>
      <c r="AG9" s="177"/>
      <c r="AH9" s="177"/>
    </row>
    <row r="10" spans="1:34" ht="15">
      <c r="A10" s="41">
        <f t="shared" si="2"/>
        <v>6</v>
      </c>
      <c r="B10" s="9" t="str">
        <f>'Load Forecast'!B10</f>
        <v>Residential</v>
      </c>
      <c r="C10" s="52" t="s">
        <v>87</v>
      </c>
      <c r="D10" s="118">
        <f>'Load Forecast'!C171*'SDG&amp;E Rate Forecast'!D16</f>
        <v>510835.7076141517</v>
      </c>
      <c r="E10" s="118">
        <f>'Load Forecast'!D171*'SDG&amp;E Rate Forecast'!E16</f>
        <v>464355.67617996887</v>
      </c>
      <c r="F10" s="118">
        <f>'Load Forecast'!E171*'SDG&amp;E Rate Forecast'!F16</f>
        <v>468534.87726558861</v>
      </c>
      <c r="G10" s="118">
        <f>'Load Forecast'!F171*'SDG&amp;E Rate Forecast'!G16</f>
        <v>472751.69116097881</v>
      </c>
      <c r="H10" s="118">
        <f>'Load Forecast'!G171*'SDG&amp;E Rate Forecast'!H16</f>
        <v>477006.45638142753</v>
      </c>
      <c r="I10" s="118">
        <f>'Load Forecast'!H171*'SDG&amp;E Rate Forecast'!I16</f>
        <v>481299.51448886027</v>
      </c>
      <c r="J10" s="118">
        <f>'Load Forecast'!I171*'SDG&amp;E Rate Forecast'!J16</f>
        <v>500200.14642283769</v>
      </c>
      <c r="K10" s="118">
        <f>'Load Forecast'!J171*'SDG&amp;E Rate Forecast'!K16</f>
        <v>519843.00617286254</v>
      </c>
      <c r="L10" s="118">
        <f>'Load Forecast'!K171*'SDG&amp;E Rate Forecast'!L16</f>
        <v>540257.24102527078</v>
      </c>
      <c r="M10" s="118">
        <f>'Load Forecast'!L171*'SDG&amp;E Rate Forecast'!M16</f>
        <v>561473.14288033301</v>
      </c>
      <c r="N10" s="118">
        <f>'Load Forecast'!M171*'SDG&amp;E Rate Forecast'!N16</f>
        <v>583522.19320124376</v>
      </c>
      <c r="O10" s="118">
        <f>'Load Forecast'!N171*'SDG&amp;E Rate Forecast'!O16</f>
        <v>606437.10972825647</v>
      </c>
      <c r="P10" s="118">
        <f>'Load Forecast'!O171*'SDG&amp;E Rate Forecast'!P16</f>
        <v>630251.89502728509</v>
      </c>
      <c r="Q10" s="118">
        <f>'Load Forecast'!P171*'SDG&amp;E Rate Forecast'!Q16</f>
        <v>654352.72749312851</v>
      </c>
      <c r="R10" s="118">
        <f>'Load Forecast'!Q171*'SDG&amp;E Rate Forecast'!R16</f>
        <v>679375.17579246568</v>
      </c>
      <c r="S10" s="118">
        <f>'Load Forecast'!R171*'SDG&amp;E Rate Forecast'!S16</f>
        <v>705354.48251476954</v>
      </c>
      <c r="T10" s="118">
        <f>'Load Forecast'!S171*'SDG&amp;E Rate Forecast'!T16</f>
        <v>732327.23792613426</v>
      </c>
      <c r="U10" s="118">
        <f>'Load Forecast'!T171*'SDG&amp;E Rate Forecast'!U16</f>
        <v>760331.43150442967</v>
      </c>
      <c r="V10" s="118">
        <f>'Load Forecast'!U171*'SDG&amp;E Rate Forecast'!V16</f>
        <v>789406.50544515904</v>
      </c>
      <c r="W10" s="118">
        <f>'Load Forecast'!V171*'SDG&amp;E Rate Forecast'!W16</f>
        <v>819593.41021338198</v>
      </c>
      <c r="X10" s="118">
        <f>'Load Forecast'!W171*'SDG&amp;E Rate Forecast'!X16</f>
        <v>850934.66221994162</v>
      </c>
      <c r="Y10" s="118">
        <f>'Load Forecast'!X171*'SDG&amp;E Rate Forecast'!Y16</f>
        <v>883474.40370323241</v>
      </c>
      <c r="Z10" s="118">
        <f>'Load Forecast'!Y171*'SDG&amp;E Rate Forecast'!Z16</f>
        <v>917258.46490084403</v>
      </c>
      <c r="AA10" s="118">
        <f>'Load Forecast'!Z171*'SDG&amp;E Rate Forecast'!AA16</f>
        <v>952334.42859865224</v>
      </c>
      <c r="AB10" s="118">
        <f>'Load Forecast'!AA171*'SDG&amp;E Rate Forecast'!AB16</f>
        <v>988751.69714826474</v>
      </c>
      <c r="AC10" s="118">
        <f>'Load Forecast'!AB171*'SDG&amp;E Rate Forecast'!AC16</f>
        <v>1026561.5620472144</v>
      </c>
      <c r="AD10" s="118">
        <f>'Load Forecast'!AC171*'SDG&amp;E Rate Forecast'!AD16</f>
        <v>1065817.2761798997</v>
      </c>
      <c r="AE10" s="118">
        <f>'Load Forecast'!AD171*'SDG&amp;E Rate Forecast'!AE16</f>
        <v>1106574.1288210191</v>
      </c>
      <c r="AF10" s="118">
        <f>'Load Forecast'!AE171*'SDG&amp;E Rate Forecast'!AF16</f>
        <v>1148889.523507135</v>
      </c>
      <c r="AG10" s="118">
        <f>'Load Forecast'!AF171*'SDG&amp;E Rate Forecast'!AG16</f>
        <v>1192823.0588860477</v>
      </c>
      <c r="AH10" s="115">
        <f>'Load Forecast'!AG171*'SDG&amp;E Rate Forecast'!AH16</f>
        <v>1238436.6126578501</v>
      </c>
    </row>
    <row r="11" spans="1:34" ht="15">
      <c r="A11" s="41">
        <f t="shared" si="2"/>
        <v>7</v>
      </c>
      <c r="B11" s="9" t="str">
        <f>'Load Forecast'!B11</f>
        <v>Commercial - Small</v>
      </c>
      <c r="C11" s="52" t="s">
        <v>87</v>
      </c>
      <c r="D11" s="118">
        <f>'Load Forecast'!C172*'SDG&amp;E Rate Forecast'!D23</f>
        <v>574625.73163532873</v>
      </c>
      <c r="E11" s="118">
        <f>'Load Forecast'!D172*'SDG&amp;E Rate Forecast'!E23</f>
        <v>522122.16065439075</v>
      </c>
      <c r="F11" s="118">
        <f>'Load Forecast'!E172*'SDG&amp;E Rate Forecast'!F23</f>
        <v>526828.56981052936</v>
      </c>
      <c r="G11" s="118">
        <f>'Load Forecast'!F172*'SDG&amp;E Rate Forecast'!G23</f>
        <v>531577.40253880143</v>
      </c>
      <c r="H11" s="118">
        <f>'Load Forecast'!G172*'SDG&amp;E Rate Forecast'!H23</f>
        <v>536369.04124528612</v>
      </c>
      <c r="I11" s="118">
        <f>'Load Forecast'!H172*'SDG&amp;E Rate Forecast'!I23</f>
        <v>541203.8717830712</v>
      </c>
      <c r="J11" s="118">
        <f>'Load Forecast'!I172*'SDG&amp;E Rate Forecast'!J23</f>
        <v>562464.7519878234</v>
      </c>
      <c r="K11" s="118">
        <f>'Load Forecast'!J172*'SDG&amp;E Rate Forecast'!K23</f>
        <v>584560.85354010889</v>
      </c>
      <c r="L11" s="118">
        <f>'Load Forecast'!K172*'SDG&amp;E Rate Forecast'!L23</f>
        <v>607524.98762613686</v>
      </c>
      <c r="M11" s="118">
        <f>'Load Forecast'!L172*'SDG&amp;E Rate Forecast'!M23</f>
        <v>631391.25440053677</v>
      </c>
      <c r="N11" s="118">
        <f>'Load Forecast'!M172*'SDG&amp;E Rate Forecast'!N23</f>
        <v>656195.09362273419</v>
      </c>
      <c r="O11" s="118">
        <f>'Load Forecast'!N172*'SDG&amp;E Rate Forecast'!O23</f>
        <v>681973.33728254912</v>
      </c>
      <c r="P11" s="118">
        <f>'Load Forecast'!O172*'SDG&amp;E Rate Forecast'!P23</f>
        <v>708764.26429315831</v>
      </c>
      <c r="Q11" s="118">
        <f>'Load Forecast'!P172*'SDG&amp;E Rate Forecast'!Q23</f>
        <v>736607.65733264177</v>
      </c>
      <c r="R11" s="118">
        <f>'Load Forecast'!Q172*'SDG&amp;E Rate Forecast'!R23</f>
        <v>765544.86191851331</v>
      </c>
      <c r="S11" s="118">
        <f>'Load Forecast'!R172*'SDG&amp;E Rate Forecast'!S23</f>
        <v>795618.84780296218</v>
      </c>
      <c r="T11" s="118">
        <f>'Load Forecast'!S172*'SDG&amp;E Rate Forecast'!T23</f>
        <v>826874.27277996985</v>
      </c>
      <c r="U11" s="118">
        <f>'Load Forecast'!T172*'SDG&amp;E Rate Forecast'!U23</f>
        <v>859357.54899905273</v>
      </c>
      <c r="V11" s="118">
        <f>'Load Forecast'!U172*'SDG&amp;E Rate Forecast'!V23</f>
        <v>893116.91188410204</v>
      </c>
      <c r="W11" s="118">
        <f>'Load Forecast'!V172*'SDG&amp;E Rate Forecast'!W23</f>
        <v>928202.49175966007</v>
      </c>
      <c r="X11" s="118">
        <f>'Load Forecast'!W172*'SDG&amp;E Rate Forecast'!X23</f>
        <v>964666.38829099317</v>
      </c>
      <c r="Y11" s="118">
        <f>'Load Forecast'!X172*'SDG&amp;E Rate Forecast'!Y23</f>
        <v>1002562.7478484996</v>
      </c>
      <c r="Z11" s="118">
        <f>'Load Forecast'!Y172*'SDG&amp;E Rate Forecast'!Z23</f>
        <v>1041947.8439113338</v>
      </c>
      <c r="AA11" s="118">
        <f>'Load Forecast'!Z172*'SDG&amp;E Rate Forecast'!AA23</f>
        <v>1082880.160629641</v>
      </c>
      <c r="AB11" s="118">
        <f>'Load Forecast'!AA172*'SDG&amp;E Rate Forecast'!AB23</f>
        <v>1125420.4796694834</v>
      </c>
      <c r="AC11" s="118">
        <f>'Load Forecast'!AB172*'SDG&amp;E Rate Forecast'!AC23</f>
        <v>1169631.9704694208</v>
      </c>
      <c r="AD11" s="118">
        <f>'Load Forecast'!AC172*'SDG&amp;E Rate Forecast'!AD23</f>
        <v>1215580.2840427691</v>
      </c>
      <c r="AE11" s="118">
        <f>'Load Forecast'!AD172*'SDG&amp;E Rate Forecast'!AE23</f>
        <v>1263333.6504648244</v>
      </c>
      <c r="AF11" s="118">
        <f>'Load Forecast'!AE172*'SDG&amp;E Rate Forecast'!AF23</f>
        <v>1312962.980189818</v>
      </c>
      <c r="AG11" s="118">
        <f>'Load Forecast'!AF172*'SDG&amp;E Rate Forecast'!AG23</f>
        <v>1364541.9693480462</v>
      </c>
      <c r="AH11" s="115">
        <f>'Load Forecast'!AG172*'SDG&amp;E Rate Forecast'!AH23</f>
        <v>1418147.2091795418</v>
      </c>
    </row>
    <row r="12" spans="1:34" ht="15">
      <c r="A12" s="41">
        <f t="shared" si="2"/>
        <v>8</v>
      </c>
      <c r="B12" s="9" t="str">
        <f>'Load Forecast'!B12</f>
        <v>Commercial - Med./Large</v>
      </c>
      <c r="C12" s="52"/>
      <c r="D12" s="118">
        <f>'Load Forecast'!C173*'SDG&amp;E Rate Forecast'!D30</f>
        <v>74741.485524608084</v>
      </c>
      <c r="E12" s="118">
        <f>'Load Forecast'!D173*'SDG&amp;E Rate Forecast'!E30</f>
        <v>67912.353666391195</v>
      </c>
      <c r="F12" s="118">
        <f>'Load Forecast'!E173*'SDG&amp;E Rate Forecast'!F30</f>
        <v>68524.515622340026</v>
      </c>
      <c r="G12" s="118">
        <f>'Load Forecast'!F173*'SDG&amp;E Rate Forecast'!G30</f>
        <v>69142.195606159803</v>
      </c>
      <c r="H12" s="118">
        <f>'Load Forecast'!G173*'SDG&amp;E Rate Forecast'!H30</f>
        <v>69765.443357353724</v>
      </c>
      <c r="I12" s="118">
        <f>'Load Forecast'!H173*'SDG&amp;E Rate Forecast'!I30</f>
        <v>70394.309063776906</v>
      </c>
      <c r="J12" s="118">
        <f>'Load Forecast'!I173*'SDG&amp;E Rate Forecast'!J30</f>
        <v>73159.708666648119</v>
      </c>
      <c r="K12" s="118">
        <f>'Load Forecast'!J173*'SDG&amp;E Rate Forecast'!K30</f>
        <v>76033.745388986368</v>
      </c>
      <c r="L12" s="118">
        <f>'Load Forecast'!K173*'SDG&amp;E Rate Forecast'!L30</f>
        <v>79020.686977020363</v>
      </c>
      <c r="M12" s="118">
        <f>'Load Forecast'!L173*'SDG&amp;E Rate Forecast'!M30</f>
        <v>82124.96883291415</v>
      </c>
      <c r="N12" s="118">
        <f>'Load Forecast'!M173*'SDG&amp;E Rate Forecast'!N30</f>
        <v>85351.200601033255</v>
      </c>
      <c r="O12" s="118">
        <f>'Load Forecast'!N173*'SDG&amp;E Rate Forecast'!O30</f>
        <v>88704.173012948493</v>
      </c>
      <c r="P12" s="118">
        <f>'Load Forecast'!O173*'SDG&amp;E Rate Forecast'!P30</f>
        <v>92188.865001341823</v>
      </c>
      <c r="Q12" s="118">
        <f>'Load Forecast'!P173*'SDG&amp;E Rate Forecast'!Q30</f>
        <v>95810.451093377822</v>
      </c>
      <c r="R12" s="118">
        <f>'Load Forecast'!Q173*'SDG&amp;E Rate Forecast'!R30</f>
        <v>99574.309094519544</v>
      </c>
      <c r="S12" s="118">
        <f>'Load Forecast'!R173*'SDG&amp;E Rate Forecast'!S30</f>
        <v>103486.02807419845</v>
      </c>
      <c r="T12" s="118">
        <f>'Load Forecast'!S173*'SDG&amp;E Rate Forecast'!T30</f>
        <v>107551.41666519706</v>
      </c>
      <c r="U12" s="118">
        <f>'Load Forecast'!T173*'SDG&amp;E Rate Forecast'!U30</f>
        <v>111776.51168906764</v>
      </c>
      <c r="V12" s="118">
        <f>'Load Forecast'!U173*'SDG&amp;E Rate Forecast'!V30</f>
        <v>116167.5871203959</v>
      </c>
      <c r="W12" s="118">
        <f>'Load Forecast'!V173*'SDG&amp;E Rate Forecast'!W30</f>
        <v>120731.1634032201</v>
      </c>
      <c r="X12" s="118">
        <f>'Load Forecast'!W173*'SDG&amp;E Rate Forecast'!X30</f>
        <v>125474.01713344084</v>
      </c>
      <c r="Y12" s="118">
        <f>'Load Forecast'!X173*'SDG&amp;E Rate Forecast'!Y30</f>
        <v>130403.19112159809</v>
      </c>
      <c r="Z12" s="118">
        <f>'Load Forecast'!Y173*'SDG&amp;E Rate Forecast'!Z30</f>
        <v>135526.0048509592</v>
      </c>
      <c r="AA12" s="118">
        <f>'Load Forecast'!Z173*'SDG&amp;E Rate Forecast'!AA30</f>
        <v>140850.06534644632</v>
      </c>
      <c r="AB12" s="118">
        <f>'Load Forecast'!AA173*'SDG&amp;E Rate Forecast'!AB30</f>
        <v>146383.27847054356</v>
      </c>
      <c r="AC12" s="118">
        <f>'Load Forecast'!AB173*'SDG&amp;E Rate Forecast'!AC30</f>
        <v>152133.86066295736</v>
      </c>
      <c r="AD12" s="118">
        <f>'Load Forecast'!AC173*'SDG&amp;E Rate Forecast'!AD30</f>
        <v>158110.35114146245</v>
      </c>
      <c r="AE12" s="118">
        <f>'Load Forecast'!AD173*'SDG&amp;E Rate Forecast'!AE30</f>
        <v>164321.62458205112</v>
      </c>
      <c r="AF12" s="118">
        <f>'Load Forecast'!AE173*'SDG&amp;E Rate Forecast'!AF30</f>
        <v>170776.90429721476</v>
      </c>
      <c r="AG12" s="118">
        <f>'Load Forecast'!AF173*'SDG&amp;E Rate Forecast'!AG30</f>
        <v>177485.77593192633</v>
      </c>
      <c r="AH12" s="115">
        <f>'Load Forecast'!AG173*'SDG&amp;E Rate Forecast'!AH30</f>
        <v>184458.20169766201</v>
      </c>
    </row>
    <row r="13" spans="1:34" ht="15">
      <c r="A13" s="41">
        <f t="shared" si="2"/>
        <v>9</v>
      </c>
      <c r="B13" s="9" t="str">
        <f>'Load Forecast'!B13</f>
        <v>Industrial</v>
      </c>
      <c r="C13" s="52"/>
      <c r="D13" s="118">
        <f>'Load Forecast'!C174*'SDG&amp;E Rate Forecast'!D30</f>
        <v>91061.953389182643</v>
      </c>
      <c r="E13" s="118">
        <f>'Load Forecast'!D174*'SDG&amp;E Rate Forecast'!E30</f>
        <v>81955.758050264369</v>
      </c>
      <c r="F13" s="118">
        <f>'Load Forecast'!E174*'SDG&amp;E Rate Forecast'!F30</f>
        <v>81955.758050264369</v>
      </c>
      <c r="G13" s="118">
        <f>'Load Forecast'!F174*'SDG&amp;E Rate Forecast'!G30</f>
        <v>81955.758050264369</v>
      </c>
      <c r="H13" s="118">
        <f>'Load Forecast'!G174*'SDG&amp;E Rate Forecast'!H30</f>
        <v>81955.758050264369</v>
      </c>
      <c r="I13" s="118">
        <f>'Load Forecast'!H174*'SDG&amp;E Rate Forecast'!I30</f>
        <v>81955.758050264369</v>
      </c>
      <c r="J13" s="118">
        <f>'Load Forecast'!I174*'SDG&amp;E Rate Forecast'!J30</f>
        <v>84414.430791772305</v>
      </c>
      <c r="K13" s="118">
        <f>'Load Forecast'!J174*'SDG&amp;E Rate Forecast'!K30</f>
        <v>86946.863715525469</v>
      </c>
      <c r="L13" s="118">
        <f>'Load Forecast'!K174*'SDG&amp;E Rate Forecast'!L30</f>
        <v>89555.269626991241</v>
      </c>
      <c r="M13" s="118">
        <f>'Load Forecast'!L174*'SDG&amp;E Rate Forecast'!M30</f>
        <v>92241.927715800979</v>
      </c>
      <c r="N13" s="118">
        <f>'Load Forecast'!M174*'SDG&amp;E Rate Forecast'!N30</f>
        <v>95009.185547275003</v>
      </c>
      <c r="O13" s="118">
        <f>'Load Forecast'!N174*'SDG&amp;E Rate Forecast'!O30</f>
        <v>97859.461113693265</v>
      </c>
      <c r="P13" s="118">
        <f>'Load Forecast'!O174*'SDG&amp;E Rate Forecast'!P30</f>
        <v>100795.24494710406</v>
      </c>
      <c r="Q13" s="118">
        <f>'Load Forecast'!P174*'SDG&amp;E Rate Forecast'!Q30</f>
        <v>103819.10229551718</v>
      </c>
      <c r="R13" s="118">
        <f>'Load Forecast'!Q174*'SDG&amp;E Rate Forecast'!R30</f>
        <v>106933.6753643827</v>
      </c>
      <c r="S13" s="118">
        <f>'Load Forecast'!R174*'SDG&amp;E Rate Forecast'!S30</f>
        <v>110141.68562531419</v>
      </c>
      <c r="T13" s="118">
        <f>'Load Forecast'!S174*'SDG&amp;E Rate Forecast'!T30</f>
        <v>113445.93619407363</v>
      </c>
      <c r="U13" s="118">
        <f>'Load Forecast'!T174*'SDG&amp;E Rate Forecast'!U30</f>
        <v>116849.31427989583</v>
      </c>
      <c r="V13" s="118">
        <f>'Load Forecast'!U174*'SDG&amp;E Rate Forecast'!V30</f>
        <v>120354.79370829271</v>
      </c>
      <c r="W13" s="118">
        <f>'Load Forecast'!V174*'SDG&amp;E Rate Forecast'!W30</f>
        <v>123965.43751954149</v>
      </c>
      <c r="X13" s="118">
        <f>'Load Forecast'!W174*'SDG&amp;E Rate Forecast'!X30</f>
        <v>127684.40064512774</v>
      </c>
      <c r="Y13" s="118">
        <f>'Load Forecast'!X174*'SDG&amp;E Rate Forecast'!Y30</f>
        <v>131514.93266448157</v>
      </c>
      <c r="Z13" s="118">
        <f>'Load Forecast'!Y174*'SDG&amp;E Rate Forecast'!Z30</f>
        <v>135460.38064441603</v>
      </c>
      <c r="AA13" s="118">
        <f>'Load Forecast'!Z174*'SDG&amp;E Rate Forecast'!AA30</f>
        <v>139524.19206374852</v>
      </c>
      <c r="AB13" s="118">
        <f>'Load Forecast'!AA174*'SDG&amp;E Rate Forecast'!AB30</f>
        <v>143709.91782566096</v>
      </c>
      <c r="AC13" s="118">
        <f>'Load Forecast'!AB174*'SDG&amp;E Rate Forecast'!AC30</f>
        <v>148021.21536043083</v>
      </c>
      <c r="AD13" s="118">
        <f>'Load Forecast'!AC174*'SDG&amp;E Rate Forecast'!AD30</f>
        <v>152461.85182124373</v>
      </c>
      <c r="AE13" s="118">
        <f>'Load Forecast'!AD174*'SDG&amp;E Rate Forecast'!AE30</f>
        <v>157035.70737588106</v>
      </c>
      <c r="AF13" s="118">
        <f>'Load Forecast'!AE174*'SDG&amp;E Rate Forecast'!AF30</f>
        <v>161746.77859715751</v>
      </c>
      <c r="AG13" s="118">
        <f>'Load Forecast'!AF174*'SDG&amp;E Rate Forecast'!AG30</f>
        <v>166599.18195507224</v>
      </c>
      <c r="AH13" s="115">
        <f>'Load Forecast'!AG174*'SDG&amp;E Rate Forecast'!AH30</f>
        <v>171597.15741372443</v>
      </c>
    </row>
    <row r="14" spans="1:34" ht="15">
      <c r="A14" s="41">
        <f t="shared" si="2"/>
        <v>10</v>
      </c>
      <c r="B14" s="9" t="str">
        <f>'Load Forecast'!B14</f>
        <v>Agriculture</v>
      </c>
      <c r="C14" s="52"/>
      <c r="D14" s="118">
        <f>'Load Forecast'!C175*'SDG&amp;E Rate Forecast'!D37</f>
        <v>3954.2800658704582</v>
      </c>
      <c r="E14" s="118">
        <f>'Load Forecast'!D175*'SDG&amp;E Rate Forecast'!E37</f>
        <v>3605.2594901364673</v>
      </c>
      <c r="F14" s="118">
        <f>'Load Forecast'!E175*'SDG&amp;E Rate Forecast'!F37</f>
        <v>3652.272073887847</v>
      </c>
      <c r="G14" s="118">
        <f>'Load Forecast'!F175*'SDG&amp;E Rate Forecast'!G37</f>
        <v>3699.8977017313446</v>
      </c>
      <c r="H14" s="118">
        <f>'Load Forecast'!G175*'SDG&amp;E Rate Forecast'!H37</f>
        <v>3748.1443677619209</v>
      </c>
      <c r="I14" s="118">
        <f>'Load Forecast'!H175*'SDG&amp;E Rate Forecast'!I37</f>
        <v>3797.0201703175367</v>
      </c>
      <c r="J14" s="118">
        <f>'Load Forecast'!I175*'SDG&amp;E Rate Forecast'!J37</f>
        <v>3961.9293127386313</v>
      </c>
      <c r="K14" s="118">
        <f>'Load Forecast'!J175*'SDG&amp;E Rate Forecast'!K37</f>
        <v>4134.0006571060449</v>
      </c>
      <c r="L14" s="118">
        <f>'Load Forecast'!K175*'SDG&amp;E Rate Forecast'!L37</f>
        <v>4313.5452664449485</v>
      </c>
      <c r="M14" s="118">
        <f>'Load Forecast'!L175*'SDG&amp;E Rate Forecast'!M37</f>
        <v>4500.887713620973</v>
      </c>
      <c r="N14" s="118">
        <f>'Load Forecast'!M175*'SDG&amp;E Rate Forecast'!N37</f>
        <v>4696.3666680887864</v>
      </c>
      <c r="O14" s="118">
        <f>'Load Forecast'!N175*'SDG&amp;E Rate Forecast'!O37</f>
        <v>4900.3355081238833</v>
      </c>
      <c r="P14" s="118">
        <f>'Load Forecast'!O175*'SDG&amp;E Rate Forecast'!P37</f>
        <v>5113.1629596443127</v>
      </c>
      <c r="Q14" s="118">
        <f>'Load Forecast'!P175*'SDG&amp;E Rate Forecast'!Q37</f>
        <v>5319.3550908641882</v>
      </c>
      <c r="R14" s="118">
        <f>'Load Forecast'!Q175*'SDG&amp;E Rate Forecast'!R37</f>
        <v>5533.8620744196051</v>
      </c>
      <c r="S14" s="118">
        <f>'Load Forecast'!R175*'SDG&amp;E Rate Forecast'!S37</f>
        <v>5757.0192129671295</v>
      </c>
      <c r="T14" s="118">
        <f>'Load Forecast'!S175*'SDG&amp;E Rate Forecast'!T37</f>
        <v>5989.1753304944386</v>
      </c>
      <c r="U14" s="118">
        <f>'Load Forecast'!T175*'SDG&amp;E Rate Forecast'!U37</f>
        <v>6230.6933175781232</v>
      </c>
      <c r="V14" s="118">
        <f>'Load Forecast'!U175*'SDG&amp;E Rate Forecast'!V37</f>
        <v>6481.9506986294491</v>
      </c>
      <c r="W14" s="118">
        <f>'Load Forecast'!V175*'SDG&amp;E Rate Forecast'!W37</f>
        <v>6743.3402220147045</v>
      </c>
      <c r="X14" s="118">
        <f>'Load Forecast'!W175*'SDG&amp;E Rate Forecast'!X37</f>
        <v>7015.2704739726123</v>
      </c>
      <c r="Y14" s="118">
        <f>'Load Forecast'!X175*'SDG&amp;E Rate Forecast'!Y37</f>
        <v>7298.1665172884132</v>
      </c>
      <c r="Z14" s="118">
        <f>'Load Forecast'!Y175*'SDG&amp;E Rate Forecast'!Z37</f>
        <v>7592.4705557229554</v>
      </c>
      <c r="AA14" s="118">
        <f>'Load Forecast'!Z175*'SDG&amp;E Rate Forecast'!AA37</f>
        <v>7898.6426252353986</v>
      </c>
      <c r="AB14" s="118">
        <f>'Load Forecast'!AA175*'SDG&amp;E Rate Forecast'!AB37</f>
        <v>8217.1613130799833</v>
      </c>
      <c r="AC14" s="118">
        <f>'Load Forecast'!AB175*'SDG&amp;E Rate Forecast'!AC37</f>
        <v>8548.5245059009158</v>
      </c>
      <c r="AD14" s="118">
        <f>'Load Forecast'!AC175*'SDG&amp;E Rate Forecast'!AD37</f>
        <v>8893.2501679947491</v>
      </c>
      <c r="AE14" s="118">
        <f>'Load Forecast'!AD175*'SDG&amp;E Rate Forecast'!AE37</f>
        <v>9251.8771509567614</v>
      </c>
      <c r="AF14" s="118">
        <f>'Load Forecast'!AE175*'SDG&amp;E Rate Forecast'!AF37</f>
        <v>9624.9660359769532</v>
      </c>
      <c r="AG14" s="118">
        <f>'Load Forecast'!AF175*'SDG&amp;E Rate Forecast'!AG37</f>
        <v>10013.100010102249</v>
      </c>
      <c r="AH14" s="115">
        <f>'Load Forecast'!AG175*'SDG&amp;E Rate Forecast'!AH37</f>
        <v>10416.885777834628</v>
      </c>
    </row>
    <row r="15" spans="1:34" ht="15">
      <c r="A15" s="41">
        <f t="shared" si="2"/>
        <v>11</v>
      </c>
      <c r="B15" s="9" t="str">
        <f>'Load Forecast'!B15</f>
        <v>Lighting</v>
      </c>
      <c r="C15" s="52"/>
      <c r="D15" s="118">
        <f>'Load Forecast'!C176*'SDG&amp;E Rate Forecast'!D44</f>
        <v>3307.1629278481678</v>
      </c>
      <c r="E15" s="118">
        <f>'Load Forecast'!D176*'SDG&amp;E Rate Forecast'!E44</f>
        <v>2976.4466350633511</v>
      </c>
      <c r="F15" s="118">
        <f>'Load Forecast'!E176*'SDG&amp;E Rate Forecast'!F44</f>
        <v>2976.4466350633511</v>
      </c>
      <c r="G15" s="118">
        <f>'Load Forecast'!F176*'SDG&amp;E Rate Forecast'!G44</f>
        <v>2976.4466350633511</v>
      </c>
      <c r="H15" s="118">
        <f>'Load Forecast'!G176*'SDG&amp;E Rate Forecast'!H44</f>
        <v>2976.4466350633511</v>
      </c>
      <c r="I15" s="118">
        <f>'Load Forecast'!H176*'SDG&amp;E Rate Forecast'!I44</f>
        <v>2976.4466350633511</v>
      </c>
      <c r="J15" s="118">
        <f>'Load Forecast'!I176*'SDG&amp;E Rate Forecast'!J44</f>
        <v>3065.740034115252</v>
      </c>
      <c r="K15" s="118">
        <f>'Load Forecast'!J176*'SDG&amp;E Rate Forecast'!K44</f>
        <v>3157.7122351387093</v>
      </c>
      <c r="L15" s="118">
        <f>'Load Forecast'!K176*'SDG&amp;E Rate Forecast'!L44</f>
        <v>3252.4436021928709</v>
      </c>
      <c r="M15" s="118">
        <f>'Load Forecast'!L176*'SDG&amp;E Rate Forecast'!M44</f>
        <v>3350.0169102586569</v>
      </c>
      <c r="N15" s="118">
        <f>'Load Forecast'!M176*'SDG&amp;E Rate Forecast'!N44</f>
        <v>3450.517417566417</v>
      </c>
      <c r="O15" s="118">
        <f>'Load Forecast'!N176*'SDG&amp;E Rate Forecast'!O44</f>
        <v>3554.0329400934093</v>
      </c>
      <c r="P15" s="118">
        <f>'Load Forecast'!O176*'SDG&amp;E Rate Forecast'!P44</f>
        <v>3660.6539282962117</v>
      </c>
      <c r="Q15" s="118">
        <f>'Load Forecast'!P176*'SDG&amp;E Rate Forecast'!Q44</f>
        <v>3770.4735461450982</v>
      </c>
      <c r="R15" s="118">
        <f>'Load Forecast'!Q176*'SDG&amp;E Rate Forecast'!R44</f>
        <v>3883.5877525294518</v>
      </c>
      <c r="S15" s="118">
        <f>'Load Forecast'!R176*'SDG&amp;E Rate Forecast'!S44</f>
        <v>4000.0953851053355</v>
      </c>
      <c r="T15" s="118">
        <f>'Load Forecast'!S176*'SDG&amp;E Rate Forecast'!T44</f>
        <v>4120.0982466584956</v>
      </c>
      <c r="U15" s="118">
        <f>'Load Forecast'!T176*'SDG&amp;E Rate Forecast'!U44</f>
        <v>4243.7011940582506</v>
      </c>
      <c r="V15" s="118">
        <f>'Load Forecast'!U176*'SDG&amp;E Rate Forecast'!V44</f>
        <v>4371.0122298799979</v>
      </c>
      <c r="W15" s="118">
        <f>'Load Forecast'!V176*'SDG&amp;E Rate Forecast'!W44</f>
        <v>4502.142596776398</v>
      </c>
      <c r="X15" s="118">
        <f>'Load Forecast'!W176*'SDG&amp;E Rate Forecast'!X44</f>
        <v>4637.2068746796904</v>
      </c>
      <c r="Y15" s="118">
        <f>'Load Forecast'!X176*'SDG&amp;E Rate Forecast'!Y44</f>
        <v>4776.3230809200813</v>
      </c>
      <c r="Z15" s="118">
        <f>'Load Forecast'!Y176*'SDG&amp;E Rate Forecast'!Z44</f>
        <v>4919.6127733476833</v>
      </c>
      <c r="AA15" s="118">
        <f>'Load Forecast'!Z176*'SDG&amp;E Rate Forecast'!AA44</f>
        <v>5067.2011565481143</v>
      </c>
      <c r="AB15" s="118">
        <f>'Load Forecast'!AA176*'SDG&amp;E Rate Forecast'!AB44</f>
        <v>5219.2171912445583</v>
      </c>
      <c r="AC15" s="118">
        <f>'Load Forecast'!AB176*'SDG&amp;E Rate Forecast'!AC44</f>
        <v>5375.7937069818954</v>
      </c>
      <c r="AD15" s="118">
        <f>'Load Forecast'!AC176*'SDG&amp;E Rate Forecast'!AD44</f>
        <v>5537.0675181913521</v>
      </c>
      <c r="AE15" s="118">
        <f>'Load Forecast'!AD176*'SDG&amp;E Rate Forecast'!AE44</f>
        <v>5703.1795437370929</v>
      </c>
      <c r="AF15" s="347">
        <f>'Load Forecast'!AE176*'SDG&amp;E Rate Forecast'!AF44</f>
        <v>5874.274930049206</v>
      </c>
      <c r="AG15" s="118">
        <f>'Load Forecast'!AF176*'SDG&amp;E Rate Forecast'!AG44</f>
        <v>6050.5031779506817</v>
      </c>
      <c r="AH15" s="347">
        <f>'Load Forecast'!AG176*'SDG&amp;E Rate Forecast'!AH44</f>
        <v>6232.0182732892026</v>
      </c>
    </row>
    <row r="16" spans="1:34">
      <c r="A16" s="41">
        <f t="shared" si="2"/>
        <v>12</v>
      </c>
      <c r="B16" s="51" t="s">
        <v>84</v>
      </c>
      <c r="C16" s="52"/>
      <c r="D16" s="119">
        <f t="shared" ref="D16:AH16" si="4">SUM(D10:D15)</f>
        <v>1258526.3211569896</v>
      </c>
      <c r="E16" s="116">
        <f t="shared" si="4"/>
        <v>1142927.654676215</v>
      </c>
      <c r="F16" s="116">
        <f t="shared" si="4"/>
        <v>1152472.4394576733</v>
      </c>
      <c r="G16" s="116">
        <f t="shared" si="4"/>
        <v>1162103.3916929991</v>
      </c>
      <c r="H16" s="116">
        <f t="shared" si="4"/>
        <v>1171821.290037157</v>
      </c>
      <c r="I16" s="116">
        <f t="shared" si="4"/>
        <v>1181626.9201913534</v>
      </c>
      <c r="J16" s="116">
        <f t="shared" si="4"/>
        <v>1227266.7072159352</v>
      </c>
      <c r="K16" s="116">
        <f t="shared" si="4"/>
        <v>1274676.181709728</v>
      </c>
      <c r="L16" s="116">
        <f t="shared" si="4"/>
        <v>1323924.1741240574</v>
      </c>
      <c r="M16" s="116">
        <f t="shared" si="4"/>
        <v>1375082.1984534645</v>
      </c>
      <c r="N16" s="116">
        <f t="shared" si="4"/>
        <v>1428224.5570579413</v>
      </c>
      <c r="O16" s="116">
        <f t="shared" si="4"/>
        <v>1483428.4495856648</v>
      </c>
      <c r="P16" s="116">
        <f t="shared" si="4"/>
        <v>1540774.0861568297</v>
      </c>
      <c r="Q16" s="116">
        <f t="shared" si="4"/>
        <v>1599679.7668516745</v>
      </c>
      <c r="R16" s="116">
        <f t="shared" si="4"/>
        <v>1660845.4719968305</v>
      </c>
      <c r="S16" s="116">
        <f t="shared" si="4"/>
        <v>1724358.1586153167</v>
      </c>
      <c r="T16" s="116">
        <f t="shared" si="4"/>
        <v>1790308.1371425278</v>
      </c>
      <c r="U16" s="116">
        <f t="shared" si="4"/>
        <v>1858789.200984082</v>
      </c>
      <c r="V16" s="116">
        <f t="shared" si="4"/>
        <v>1929898.7610864593</v>
      </c>
      <c r="W16" s="116">
        <f t="shared" si="4"/>
        <v>2003737.9857145948</v>
      </c>
      <c r="X16" s="116">
        <f t="shared" si="4"/>
        <v>2080411.9456381558</v>
      </c>
      <c r="Y16" s="116">
        <f t="shared" si="4"/>
        <v>2160029.7649360201</v>
      </c>
      <c r="Z16" s="116">
        <f t="shared" si="4"/>
        <v>2242704.7776366239</v>
      </c>
      <c r="AA16" s="116">
        <f t="shared" si="4"/>
        <v>2328554.6904202718</v>
      </c>
      <c r="AB16" s="116">
        <f t="shared" si="4"/>
        <v>2417701.7516182773</v>
      </c>
      <c r="AC16" s="116">
        <f t="shared" si="4"/>
        <v>2510272.9267529058</v>
      </c>
      <c r="AD16" s="116">
        <f t="shared" si="4"/>
        <v>2606400.0808715611</v>
      </c>
      <c r="AE16" s="116">
        <f t="shared" si="4"/>
        <v>2706220.1679384699</v>
      </c>
      <c r="AF16" s="121">
        <f t="shared" si="4"/>
        <v>2809875.4275573515</v>
      </c>
      <c r="AG16" s="116">
        <f t="shared" si="4"/>
        <v>2917513.5893091452</v>
      </c>
      <c r="AH16" s="116">
        <f t="shared" si="4"/>
        <v>3029288.0849999022</v>
      </c>
    </row>
    <row r="17" spans="1:34">
      <c r="A17" s="41">
        <f t="shared" si="2"/>
        <v>13</v>
      </c>
      <c r="B17" s="51" t="s">
        <v>78</v>
      </c>
      <c r="C17" s="70">
        <f>AVERAGE(E17:AH17)</f>
        <v>3.4235327646218013E-2</v>
      </c>
      <c r="D17" s="171"/>
      <c r="E17" s="165"/>
      <c r="F17" s="165">
        <f t="shared" ref="F17:AH17" si="5">F16/E16-1</f>
        <v>8.3511714345230192E-3</v>
      </c>
      <c r="G17" s="165">
        <f t="shared" si="5"/>
        <v>8.3567744490773421E-3</v>
      </c>
      <c r="H17" s="165">
        <f t="shared" si="5"/>
        <v>8.3623354114821247E-3</v>
      </c>
      <c r="I17" s="165">
        <f t="shared" si="5"/>
        <v>8.3678545846230801E-3</v>
      </c>
      <c r="J17" s="165">
        <f t="shared" si="5"/>
        <v>3.862453219768458E-2</v>
      </c>
      <c r="K17" s="165">
        <f t="shared" si="5"/>
        <v>3.8630131669864509E-2</v>
      </c>
      <c r="L17" s="165">
        <f t="shared" si="5"/>
        <v>3.8635688907494137E-2</v>
      </c>
      <c r="M17" s="165">
        <f t="shared" si="5"/>
        <v>3.8641204178671895E-2</v>
      </c>
      <c r="N17" s="165">
        <f t="shared" si="5"/>
        <v>3.8646677750788561E-2</v>
      </c>
      <c r="O17" s="165">
        <f t="shared" si="5"/>
        <v>3.8652109890506381E-2</v>
      </c>
      <c r="P17" s="165">
        <f t="shared" si="5"/>
        <v>3.8657500863747085E-2</v>
      </c>
      <c r="Q17" s="165">
        <f t="shared" si="5"/>
        <v>3.8231224956394527E-2</v>
      </c>
      <c r="R17" s="165">
        <f t="shared" si="5"/>
        <v>3.823621853112269E-2</v>
      </c>
      <c r="S17" s="165">
        <f t="shared" si="5"/>
        <v>3.8241177574530827E-2</v>
      </c>
      <c r="T17" s="165">
        <f t="shared" si="5"/>
        <v>3.8246102294763329E-2</v>
      </c>
      <c r="U17" s="165">
        <f t="shared" si="5"/>
        <v>3.8250992899387271E-2</v>
      </c>
      <c r="V17" s="165">
        <f t="shared" si="5"/>
        <v>3.8255849595387303E-2</v>
      </c>
      <c r="W17" s="165">
        <f t="shared" si="5"/>
        <v>3.8260672589150113E-2</v>
      </c>
      <c r="X17" s="165">
        <f t="shared" si="5"/>
        <v>3.8265462086459756E-2</v>
      </c>
      <c r="Y17" s="165">
        <f t="shared" si="5"/>
        <v>3.8270218292484337E-2</v>
      </c>
      <c r="Z17" s="165">
        <f t="shared" si="5"/>
        <v>3.8274941411769126E-2</v>
      </c>
      <c r="AA17" s="165">
        <f t="shared" si="5"/>
        <v>3.8279631648226564E-2</v>
      </c>
      <c r="AB17" s="165">
        <f t="shared" si="5"/>
        <v>3.8284289205127386E-2</v>
      </c>
      <c r="AC17" s="165">
        <f t="shared" si="5"/>
        <v>3.8288914285091735E-2</v>
      </c>
      <c r="AD17" s="165">
        <f t="shared" si="5"/>
        <v>3.8293507090082723E-2</v>
      </c>
      <c r="AE17" s="165">
        <f t="shared" si="5"/>
        <v>3.829806782139511E-2</v>
      </c>
      <c r="AF17" s="165">
        <f t="shared" si="5"/>
        <v>3.830259667964997E-2</v>
      </c>
      <c r="AG17" s="165">
        <f t="shared" si="5"/>
        <v>3.8307093864785369E-2</v>
      </c>
      <c r="AH17" s="165">
        <f t="shared" si="5"/>
        <v>3.8311559576051479E-2</v>
      </c>
    </row>
    <row r="18" spans="1:34">
      <c r="A18" s="41">
        <f t="shared" si="2"/>
        <v>14</v>
      </c>
      <c r="D18" s="12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</row>
    <row r="19" spans="1:34">
      <c r="A19" s="41">
        <f t="shared" si="2"/>
        <v>15</v>
      </c>
      <c r="B19" s="47" t="s">
        <v>85</v>
      </c>
      <c r="D19" s="12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</row>
    <row r="20" spans="1:34" ht="15">
      <c r="A20" s="41">
        <f t="shared" si="2"/>
        <v>16</v>
      </c>
      <c r="B20" s="9" t="str">
        <f t="shared" ref="B20:B25" si="6">B10</f>
        <v>Residential</v>
      </c>
      <c r="D20" s="118">
        <f>'Load Forecast'!C171*'SDG&amp;E Rate Forecast'!D17</f>
        <v>591838.36619784462</v>
      </c>
      <c r="E20" s="118">
        <f>'Load Forecast'!D171*'SDG&amp;E Rate Forecast'!E17</f>
        <v>599199.13156298909</v>
      </c>
      <c r="F20" s="118">
        <f>'Load Forecast'!E171*'SDG&amp;E Rate Forecast'!F17</f>
        <v>677868.46490519925</v>
      </c>
      <c r="G20" s="118">
        <f>'Load Forecast'!F171*'SDG&amp;E Rate Forecast'!G17</f>
        <v>752708.1938388251</v>
      </c>
      <c r="H20" s="118">
        <f>'Load Forecast'!G171*'SDG&amp;E Rate Forecast'!H17</f>
        <v>822443.67243603617</v>
      </c>
      <c r="I20" s="118">
        <f>'Load Forecast'!H171*'SDG&amp;E Rate Forecast'!I17</f>
        <v>829845.66548796033</v>
      </c>
      <c r="J20" s="118">
        <f>'Load Forecast'!I171*'SDG&amp;E Rate Forecast'!J17</f>
        <v>862433.70477167249</v>
      </c>
      <c r="K20" s="118">
        <f>'Load Forecast'!J171*'SDG&amp;E Rate Forecast'!K17</f>
        <v>896301.47635805595</v>
      </c>
      <c r="L20" s="118">
        <f>'Load Forecast'!K171*'SDG&amp;E Rate Forecast'!L17</f>
        <v>931499.23533463664</v>
      </c>
      <c r="M20" s="118">
        <f>'Load Forecast'!L171*'SDG&amp;E Rate Forecast'!M17</f>
        <v>968079.21030622756</v>
      </c>
      <c r="N20" s="118">
        <f>'Load Forecast'!M171*'SDG&amp;E Rate Forecast'!N17</f>
        <v>1006095.6808949532</v>
      </c>
      <c r="O20" s="118">
        <f>'Load Forecast'!N171*'SDG&amp;E Rate Forecast'!O17</f>
        <v>1045605.0582836977</v>
      </c>
      <c r="P20" s="118">
        <f>'Load Forecast'!O171*'SDG&amp;E Rate Forecast'!P17</f>
        <v>1086665.9689224986</v>
      </c>
      <c r="Q20" s="118">
        <f>'Load Forecast'!P171*'SDG&amp;E Rate Forecast'!Q17</f>
        <v>1128220.0755740949</v>
      </c>
      <c r="R20" s="118">
        <f>'Load Forecast'!Q171*'SDG&amp;E Rate Forecast'!R17</f>
        <v>1171363.2112640485</v>
      </c>
      <c r="S20" s="118">
        <f>'Load Forecast'!R171*'SDG&amp;E Rate Forecast'!S17</f>
        <v>1216156.1404627855</v>
      </c>
      <c r="T20" s="118">
        <f>'Load Forecast'!S171*'SDG&amp;E Rate Forecast'!T17</f>
        <v>1262661.9512740825</v>
      </c>
      <c r="U20" s="118">
        <f>'Load Forecast'!T171*'SDG&amp;E Rate Forecast'!U17</f>
        <v>1310946.1442908032</v>
      </c>
      <c r="V20" s="118">
        <f>'Load Forecast'!U171*'SDG&amp;E Rate Forecast'!V17</f>
        <v>1361076.7248484839</v>
      </c>
      <c r="W20" s="118">
        <f>'Load Forecast'!V171*'SDG&amp;E Rate Forecast'!W17</f>
        <v>1413124.2988066899</v>
      </c>
      <c r="X20" s="118">
        <f>'Load Forecast'!W171*'SDG&amp;E Rate Forecast'!X17</f>
        <v>1467162.1719930577</v>
      </c>
      <c r="Y20" s="118">
        <f>'Load Forecast'!X171*'SDG&amp;E Rate Forecast'!Y17</f>
        <v>1523266.4534500726</v>
      </c>
      <c r="Z20" s="118">
        <f>'Load Forecast'!Y171*'SDG&amp;E Rate Forecast'!Z17</f>
        <v>1581516.1626300032</v>
      </c>
      <c r="AA20" s="118">
        <f>'Load Forecast'!Z171*'SDG&amp;E Rate Forecast'!AA17</f>
        <v>1641993.3406889746</v>
      </c>
      <c r="AB20" s="118">
        <f>'Load Forecast'!AA171*'SDG&amp;E Rate Forecast'!AB17</f>
        <v>1704783.1660369209</v>
      </c>
      <c r="AC20" s="118">
        <f>'Load Forecast'!AB171*'SDG&amp;E Rate Forecast'!AC17</f>
        <v>1769974.0743061728</v>
      </c>
      <c r="AD20" s="118">
        <f>'Load Forecast'!AC171*'SDG&amp;E Rate Forecast'!AD17</f>
        <v>1837657.8829076409</v>
      </c>
      <c r="AE20" s="118">
        <f>'Load Forecast'!AD171*'SDG&amp;E Rate Forecast'!AE17</f>
        <v>1907929.9203500291</v>
      </c>
      <c r="AF20" s="118">
        <f>'Load Forecast'!AE171*'SDG&amp;E Rate Forecast'!AF17</f>
        <v>1980889.1605042142</v>
      </c>
      <c r="AG20" s="118">
        <f>'Load Forecast'!AF171*'SDG&amp;E Rate Forecast'!AG17</f>
        <v>2056638.3620018954</v>
      </c>
      <c r="AH20" s="115">
        <f>'Load Forecast'!AG171*'SDG&amp;E Rate Forecast'!AH17</f>
        <v>2135284.2129648481</v>
      </c>
    </row>
    <row r="21" spans="1:34" ht="15">
      <c r="A21" s="41">
        <f t="shared" si="2"/>
        <v>17</v>
      </c>
      <c r="B21" s="9" t="str">
        <f t="shared" si="6"/>
        <v>Commercial - Small</v>
      </c>
      <c r="D21" s="118">
        <f>'Load Forecast'!C172*'SDG&amp;E Rate Forecast'!D24</f>
        <v>822851.20291673101</v>
      </c>
      <c r="E21" s="118">
        <f>'Load Forecast'!D172*'SDG&amp;E Rate Forecast'!E24</f>
        <v>832735.18259044387</v>
      </c>
      <c r="F21" s="118">
        <f>'Load Forecast'!E172*'SDG&amp;E Rate Forecast'!F24</f>
        <v>942078.72217850329</v>
      </c>
      <c r="G21" s="118">
        <f>'Load Forecast'!F172*'SDG&amp;E Rate Forecast'!G24</f>
        <v>1046102.9670681322</v>
      </c>
      <c r="H21" s="118">
        <f>'Load Forecast'!G172*'SDG&amp;E Rate Forecast'!H24</f>
        <v>1143036.1867140655</v>
      </c>
      <c r="I21" s="118">
        <f>'Load Forecast'!H172*'SDG&amp;E Rate Forecast'!I24</f>
        <v>1153339.514901106</v>
      </c>
      <c r="J21" s="118">
        <f>'Load Forecast'!I172*'SDG&amp;E Rate Forecast'!J24</f>
        <v>1198647.7888070771</v>
      </c>
      <c r="K21" s="118">
        <f>'Load Forecast'!J172*'SDG&amp;E Rate Forecast'!K24</f>
        <v>1245735.9719746457</v>
      </c>
      <c r="L21" s="118">
        <f>'Load Forecast'!K172*'SDG&amp;E Rate Forecast'!L24</f>
        <v>1294673.9871068057</v>
      </c>
      <c r="M21" s="118">
        <f>'Load Forecast'!L172*'SDG&amp;E Rate Forecast'!M24</f>
        <v>1345534.5037793838</v>
      </c>
      <c r="N21" s="118">
        <f>'Load Forecast'!M172*'SDG&amp;E Rate Forecast'!N24</f>
        <v>1398393.0463503445</v>
      </c>
      <c r="O21" s="118">
        <f>'Load Forecast'!N172*'SDG&amp;E Rate Forecast'!O24</f>
        <v>1453328.1061082513</v>
      </c>
      <c r="P21" s="118">
        <f>'Load Forecast'!O172*'SDG&amp;E Rate Forecast'!P24</f>
        <v>1510421.2578264121</v>
      </c>
      <c r="Q21" s="118">
        <f>'Load Forecast'!P172*'SDG&amp;E Rate Forecast'!Q24</f>
        <v>1569757.2808957931</v>
      </c>
      <c r="R21" s="118">
        <f>'Load Forecast'!Q172*'SDG&amp;E Rate Forecast'!R24</f>
        <v>1631424.2852165613</v>
      </c>
      <c r="S21" s="118">
        <f>'Load Forecast'!R172*'SDG&amp;E Rate Forecast'!S24</f>
        <v>1695513.8420352081</v>
      </c>
      <c r="T21" s="118">
        <f>'Load Forecast'!S172*'SDG&amp;E Rate Forecast'!T24</f>
        <v>1762121.1199215329</v>
      </c>
      <c r="U21" s="118">
        <f>'Load Forecast'!T172*'SDG&amp;E Rate Forecast'!U24</f>
        <v>1831345.0260874007</v>
      </c>
      <c r="V21" s="118">
        <f>'Load Forecast'!U172*'SDG&amp;E Rate Forecast'!V24</f>
        <v>1903288.353257129</v>
      </c>
      <c r="W21" s="118">
        <f>'Load Forecast'!V172*'SDG&amp;E Rate Forecast'!W24</f>
        <v>1978057.9323075903</v>
      </c>
      <c r="X21" s="118">
        <f>'Load Forecast'!W172*'SDG&amp;E Rate Forecast'!X24</f>
        <v>2055764.7909046935</v>
      </c>
      <c r="Y21" s="118">
        <f>'Load Forecast'!X172*'SDG&amp;E Rate Forecast'!Y24</f>
        <v>2136524.3183718058</v>
      </c>
      <c r="Z21" s="118">
        <f>'Load Forecast'!Y172*'SDG&amp;E Rate Forecast'!Z24</f>
        <v>2220456.4370349366</v>
      </c>
      <c r="AA21" s="118">
        <f>'Load Forecast'!Z172*'SDG&amp;E Rate Forecast'!AA24</f>
        <v>2307685.7802991206</v>
      </c>
      <c r="AB21" s="118">
        <f>'Load Forecast'!AA172*'SDG&amp;E Rate Forecast'!AB24</f>
        <v>2398341.8777204189</v>
      </c>
      <c r="AC21" s="118">
        <f>'Load Forecast'!AB172*'SDG&amp;E Rate Forecast'!AC24</f>
        <v>2492559.3473483762</v>
      </c>
      <c r="AD21" s="118">
        <f>'Load Forecast'!AC172*'SDG&amp;E Rate Forecast'!AD24</f>
        <v>2590478.0956245363</v>
      </c>
      <c r="AE21" s="118">
        <f>'Load Forecast'!AD172*'SDG&amp;E Rate Forecast'!AE24</f>
        <v>2692243.5251338505</v>
      </c>
      <c r="AF21" s="118">
        <f>'Load Forecast'!AE172*'SDG&amp;E Rate Forecast'!AF24</f>
        <v>2798006.7505174889</v>
      </c>
      <c r="AG21" s="118">
        <f>'Load Forecast'!AF172*'SDG&amp;E Rate Forecast'!AG24</f>
        <v>2907924.8228676524</v>
      </c>
      <c r="AH21" s="115">
        <f>'Load Forecast'!AG172*'SDG&amp;E Rate Forecast'!AH24</f>
        <v>3022160.9629376107</v>
      </c>
    </row>
    <row r="22" spans="1:34" ht="15">
      <c r="A22" s="41">
        <f t="shared" si="2"/>
        <v>18</v>
      </c>
      <c r="B22" s="9" t="str">
        <f t="shared" si="6"/>
        <v>Commercial - Med./Large</v>
      </c>
      <c r="C22" s="49"/>
      <c r="D22" s="118">
        <f>'Load Forecast'!C173*'SDG&amp;E Rate Forecast'!D31</f>
        <v>68600.035580030148</v>
      </c>
      <c r="E22" s="118">
        <f>'Load Forecast'!D173*'SDG&amp;E Rate Forecast'!E31</f>
        <v>69424.050122253044</v>
      </c>
      <c r="F22" s="118">
        <f>'Load Forecast'!E173*'SDG&amp;E Rate Forecast'!F31</f>
        <v>78539.878937473681</v>
      </c>
      <c r="G22" s="118">
        <f>'Load Forecast'!F173*'SDG&amp;E Rate Forecast'!G31</f>
        <v>87212.245065540788</v>
      </c>
      <c r="H22" s="118">
        <f>'Load Forecast'!G173*'SDG&amp;E Rate Forecast'!H31</f>
        <v>95293.441633069917</v>
      </c>
      <c r="I22" s="118">
        <f>'Load Forecast'!H173*'SDG&amp;E Rate Forecast'!I31</f>
        <v>96152.416715950414</v>
      </c>
      <c r="J22" s="118">
        <f>'Load Forecast'!I173*'SDG&amp;E Rate Forecast'!J31</f>
        <v>99929.708638234821</v>
      </c>
      <c r="K22" s="118">
        <f>'Load Forecast'!J173*'SDG&amp;E Rate Forecast'!K31</f>
        <v>103855.38928285688</v>
      </c>
      <c r="L22" s="118">
        <f>'Load Forecast'!K173*'SDG&amp;E Rate Forecast'!L31</f>
        <v>107935.28801470812</v>
      </c>
      <c r="M22" s="118">
        <f>'Load Forecast'!L173*'SDG&amp;E Rate Forecast'!M31</f>
        <v>112175.46320189886</v>
      </c>
      <c r="N22" s="118">
        <f>'Load Forecast'!M173*'SDG&amp;E Rate Forecast'!N31</f>
        <v>116582.21121201679</v>
      </c>
      <c r="O22" s="118">
        <f>'Load Forecast'!N173*'SDG&amp;E Rate Forecast'!O31</f>
        <v>121162.07576179836</v>
      </c>
      <c r="P22" s="118">
        <f>'Load Forecast'!O173*'SDG&amp;E Rate Forecast'!P31</f>
        <v>125921.85763409665</v>
      </c>
      <c r="Q22" s="118">
        <f>'Load Forecast'!P173*'SDG&amp;E Rate Forecast'!Q31</f>
        <v>130868.62477657471</v>
      </c>
      <c r="R22" s="118">
        <f>'Load Forecast'!Q173*'SDG&amp;E Rate Forecast'!R31</f>
        <v>136009.72279712008</v>
      </c>
      <c r="S22" s="118">
        <f>'Load Forecast'!R173*'SDG&amp;E Rate Forecast'!S31</f>
        <v>141352.78587156569</v>
      </c>
      <c r="T22" s="118">
        <f>'Load Forecast'!S173*'SDG&amp;E Rate Forecast'!T31</f>
        <v>146905.74807991437</v>
      </c>
      <c r="U22" s="118">
        <f>'Load Forecast'!T173*'SDG&amp;E Rate Forecast'!U31</f>
        <v>152676.8551878999</v>
      </c>
      <c r="V22" s="118">
        <f>'Load Forecast'!U173*'SDG&amp;E Rate Forecast'!V31</f>
        <v>158674.67689138057</v>
      </c>
      <c r="W22" s="118">
        <f>'Load Forecast'!V173*'SDG&amp;E Rate Forecast'!W31</f>
        <v>164908.11954174581</v>
      </c>
      <c r="X22" s="118">
        <f>'Load Forecast'!W173*'SDG&amp;E Rate Forecast'!X31</f>
        <v>171386.43937123398</v>
      </c>
      <c r="Y22" s="118">
        <f>'Load Forecast'!X173*'SDG&amp;E Rate Forecast'!Y31</f>
        <v>178119.25623779805</v>
      </c>
      <c r="Z22" s="118">
        <f>'Load Forecast'!Y173*'SDG&amp;E Rate Forecast'!Z31</f>
        <v>185116.5679099313</v>
      </c>
      <c r="AA22" s="118">
        <f>'Load Forecast'!Z173*'SDG&amp;E Rate Forecast'!AA31</f>
        <v>192388.76491266355</v>
      </c>
      <c r="AB22" s="118">
        <f>'Load Forecast'!AA173*'SDG&amp;E Rate Forecast'!AB31</f>
        <v>199946.64595677389</v>
      </c>
      <c r="AC22" s="118">
        <f>'Load Forecast'!AB173*'SDG&amp;E Rate Forecast'!AC31</f>
        <v>207801.43397413113</v>
      </c>
      <c r="AD22" s="118">
        <f>'Load Forecast'!AC173*'SDG&amp;E Rate Forecast'!AD31</f>
        <v>215964.79278297315</v>
      </c>
      <c r="AE22" s="118">
        <f>'Load Forecast'!AD173*'SDG&amp;E Rate Forecast'!AE31</f>
        <v>224448.84440787241</v>
      </c>
      <c r="AF22" s="118">
        <f>'Load Forecast'!AE173*'SDG&amp;E Rate Forecast'!AF31</f>
        <v>233266.18708010594</v>
      </c>
      <c r="AG22" s="118">
        <f>'Load Forecast'!AF173*'SDG&amp;E Rate Forecast'!AG31</f>
        <v>242429.91394515935</v>
      </c>
      <c r="AH22" s="115">
        <f>'Load Forecast'!AG173*'SDG&amp;E Rate Forecast'!AH31</f>
        <v>251953.63250514484</v>
      </c>
    </row>
    <row r="23" spans="1:34" ht="15">
      <c r="A23" s="41">
        <f t="shared" si="2"/>
        <v>19</v>
      </c>
      <c r="B23" s="9" t="str">
        <f t="shared" si="6"/>
        <v>Industrial</v>
      </c>
      <c r="D23" s="118">
        <f>'Load Forecast'!C174*'SDG&amp;E Rate Forecast'!D31</f>
        <v>83579.463247733351</v>
      </c>
      <c r="E23" s="118">
        <f>'Load Forecast'!D174*'SDG&amp;E Rate Forecast'!E31</f>
        <v>83780.053959527912</v>
      </c>
      <c r="F23" s="118">
        <f>'Load Forecast'!E174*'SDG&amp;E Rate Forecast'!F31</f>
        <v>93934.196499422687</v>
      </c>
      <c r="G23" s="118">
        <f>'Load Forecast'!F174*'SDG&amp;E Rate Forecast'!G31</f>
        <v>103374.58324761466</v>
      </c>
      <c r="H23" s="118">
        <f>'Load Forecast'!G174*'SDG&amp;E Rate Forecast'!H31</f>
        <v>111944.33619884192</v>
      </c>
      <c r="I23" s="118">
        <f>'Load Forecast'!H174*'SDG&amp;E Rate Forecast'!I31</f>
        <v>111944.33619884192</v>
      </c>
      <c r="J23" s="118">
        <f>'Load Forecast'!I174*'SDG&amp;E Rate Forecast'!J31</f>
        <v>115302.66628480719</v>
      </c>
      <c r="K23" s="118">
        <f>'Load Forecast'!J174*'SDG&amp;E Rate Forecast'!K31</f>
        <v>118761.74627335141</v>
      </c>
      <c r="L23" s="118">
        <f>'Load Forecast'!K174*'SDG&amp;E Rate Forecast'!L31</f>
        <v>122324.59866155195</v>
      </c>
      <c r="M23" s="118">
        <f>'Load Forecast'!L174*'SDG&amp;E Rate Forecast'!M31</f>
        <v>125994.33662139851</v>
      </c>
      <c r="N23" s="118">
        <f>'Load Forecast'!M174*'SDG&amp;E Rate Forecast'!N31</f>
        <v>129774.16672004046</v>
      </c>
      <c r="O23" s="118">
        <f>'Load Forecast'!N174*'SDG&amp;E Rate Forecast'!O31</f>
        <v>133667.39172164167</v>
      </c>
      <c r="P23" s="118">
        <f>'Load Forecast'!O174*'SDG&amp;E Rate Forecast'!P31</f>
        <v>137677.41347329094</v>
      </c>
      <c r="Q23" s="118">
        <f>'Load Forecast'!P174*'SDG&amp;E Rate Forecast'!Q31</f>
        <v>141807.73587748967</v>
      </c>
      <c r="R23" s="118">
        <f>'Load Forecast'!Q174*'SDG&amp;E Rate Forecast'!R31</f>
        <v>146061.96795381437</v>
      </c>
      <c r="S23" s="118">
        <f>'Load Forecast'!R174*'SDG&amp;E Rate Forecast'!S31</f>
        <v>150443.8269924288</v>
      </c>
      <c r="T23" s="118">
        <f>'Load Forecast'!S174*'SDG&amp;E Rate Forecast'!T31</f>
        <v>154957.14180220169</v>
      </c>
      <c r="U23" s="118">
        <f>'Load Forecast'!T174*'SDG&amp;E Rate Forecast'!U31</f>
        <v>159605.85605626774</v>
      </c>
      <c r="V23" s="118">
        <f>'Load Forecast'!U174*'SDG&amp;E Rate Forecast'!V31</f>
        <v>164394.03173795581</v>
      </c>
      <c r="W23" s="118">
        <f>'Load Forecast'!V174*'SDG&amp;E Rate Forecast'!W31</f>
        <v>169325.85269009447</v>
      </c>
      <c r="X23" s="118">
        <f>'Load Forecast'!W174*'SDG&amp;E Rate Forecast'!X31</f>
        <v>174405.62827079732</v>
      </c>
      <c r="Y23" s="118">
        <f>'Load Forecast'!X174*'SDG&amp;E Rate Forecast'!Y31</f>
        <v>179637.79711892124</v>
      </c>
      <c r="Z23" s="118">
        <f>'Load Forecast'!Y174*'SDG&amp;E Rate Forecast'!Z31</f>
        <v>185026.93103248888</v>
      </c>
      <c r="AA23" s="118">
        <f>'Load Forecast'!Z174*'SDG&amp;E Rate Forecast'!AA31</f>
        <v>190577.73896346358</v>
      </c>
      <c r="AB23" s="118">
        <f>'Load Forecast'!AA174*'SDG&amp;E Rate Forecast'!AB31</f>
        <v>196295.07113236748</v>
      </c>
      <c r="AC23" s="118">
        <f>'Load Forecast'!AB174*'SDG&amp;E Rate Forecast'!AC31</f>
        <v>202183.9232663385</v>
      </c>
      <c r="AD23" s="118">
        <f>'Load Forecast'!AC174*'SDG&amp;E Rate Forecast'!AD31</f>
        <v>208249.44096432868</v>
      </c>
      <c r="AE23" s="118">
        <f>'Load Forecast'!AD174*'SDG&amp;E Rate Forecast'!AE31</f>
        <v>214496.92419325854</v>
      </c>
      <c r="AF23" s="118">
        <f>'Load Forecast'!AE174*'SDG&amp;E Rate Forecast'!AF31</f>
        <v>220931.83191905631</v>
      </c>
      <c r="AG23" s="118">
        <f>'Load Forecast'!AF174*'SDG&amp;E Rate Forecast'!AG31</f>
        <v>227559.786876628</v>
      </c>
      <c r="AH23" s="115">
        <f>'Load Forecast'!AG174*'SDG&amp;E Rate Forecast'!AH31</f>
        <v>234386.58048292686</v>
      </c>
    </row>
    <row r="24" spans="1:34" ht="15">
      <c r="A24" s="41">
        <f t="shared" si="2"/>
        <v>20</v>
      </c>
      <c r="B24" s="9" t="str">
        <f t="shared" si="6"/>
        <v>Agriculture</v>
      </c>
      <c r="D24" s="118">
        <f>'Load Forecast'!C175*'SDG&amp;E Rate Forecast'!D38</f>
        <v>3283.0007735616496</v>
      </c>
      <c r="E24" s="118">
        <f>'Load Forecast'!D175*'SDG&amp;E Rate Forecast'!E38</f>
        <v>3333.7930502976501</v>
      </c>
      <c r="F24" s="118">
        <f>'Load Forecast'!E175*'SDG&amp;E Rate Forecast'!F38</f>
        <v>3786.5903159283635</v>
      </c>
      <c r="G24" s="118">
        <f>'Load Forecast'!F175*'SDG&amp;E Rate Forecast'!G38</f>
        <v>4221.4821827397009</v>
      </c>
      <c r="H24" s="118">
        <f>'Load Forecast'!G175*'SDG&amp;E Rate Forecast'!H38</f>
        <v>4631.0546731350032</v>
      </c>
      <c r="I24" s="118">
        <f>'Load Forecast'!H175*'SDG&amp;E Rate Forecast'!I38</f>
        <v>4691.4436260726834</v>
      </c>
      <c r="J24" s="118">
        <f>'Load Forecast'!I175*'SDG&amp;E Rate Forecast'!J38</f>
        <v>4895.1986524853719</v>
      </c>
      <c r="K24" s="118">
        <f>'Load Forecast'!J175*'SDG&amp;E Rate Forecast'!K38</f>
        <v>5107.8030042011942</v>
      </c>
      <c r="L24" s="118">
        <f>'Load Forecast'!K175*'SDG&amp;E Rate Forecast'!L38</f>
        <v>5329.6410180372559</v>
      </c>
      <c r="M24" s="118">
        <f>'Load Forecast'!L175*'SDG&amp;E Rate Forecast'!M38</f>
        <v>5561.1137230198365</v>
      </c>
      <c r="N24" s="118">
        <f>'Load Forecast'!M175*'SDG&amp;E Rate Forecast'!N38</f>
        <v>5802.6395653470545</v>
      </c>
      <c r="O24" s="118">
        <f>'Load Forecast'!N175*'SDG&amp;E Rate Forecast'!O38</f>
        <v>6054.6551648375544</v>
      </c>
      <c r="P24" s="118">
        <f>'Load Forecast'!O175*'SDG&amp;E Rate Forecast'!P38</f>
        <v>6317.6161042326466</v>
      </c>
      <c r="Q24" s="118">
        <f>'Load Forecast'!P175*'SDG&amp;E Rate Forecast'!Q38</f>
        <v>6572.378711847904</v>
      </c>
      <c r="R24" s="118">
        <f>'Load Forecast'!Q175*'SDG&amp;E Rate Forecast'!R38</f>
        <v>6837.4148126872042</v>
      </c>
      <c r="S24" s="118">
        <f>'Load Forecast'!R175*'SDG&amp;E Rate Forecast'!S38</f>
        <v>7113.1386930699227</v>
      </c>
      <c r="T24" s="118">
        <f>'Load Forecast'!S175*'SDG&amp;E Rate Forecast'!T38</f>
        <v>7399.9813457219861</v>
      </c>
      <c r="U24" s="118">
        <f>'Load Forecast'!T175*'SDG&amp;E Rate Forecast'!U38</f>
        <v>7698.3911434742322</v>
      </c>
      <c r="V24" s="118">
        <f>'Load Forecast'!U175*'SDG&amp;E Rate Forecast'!V38</f>
        <v>8008.8345401281886</v>
      </c>
      <c r="W24" s="118">
        <f>'Load Forecast'!V175*'SDG&amp;E Rate Forecast'!W38</f>
        <v>8331.7967995847612</v>
      </c>
      <c r="X24" s="118">
        <f>'Load Forecast'!W175*'SDG&amp;E Rate Forecast'!X38</f>
        <v>8667.7827543756157</v>
      </c>
      <c r="Y24" s="118">
        <f>'Load Forecast'!X175*'SDG&amp;E Rate Forecast'!Y38</f>
        <v>9017.3175947828768</v>
      </c>
      <c r="Z24" s="118">
        <f>'Load Forecast'!Y175*'SDG&amp;E Rate Forecast'!Z38</f>
        <v>9380.9476897806908</v>
      </c>
      <c r="AA24" s="118">
        <f>'Load Forecast'!Z175*'SDG&amp;E Rate Forecast'!AA38</f>
        <v>9759.2414410818619</v>
      </c>
      <c r="AB24" s="118">
        <f>'Load Forecast'!AA175*'SDG&amp;E Rate Forecast'!AB38</f>
        <v>10152.790171624567</v>
      </c>
      <c r="AC24" s="118">
        <f>'Load Forecast'!AB175*'SDG&amp;E Rate Forecast'!AC38</f>
        <v>10562.209049887955</v>
      </c>
      <c r="AD24" s="118">
        <f>'Load Forecast'!AC175*'SDG&amp;E Rate Forecast'!AD38</f>
        <v>10988.138051481474</v>
      </c>
      <c r="AE24" s="118">
        <f>'Load Forecast'!AD175*'SDG&amp;E Rate Forecast'!AE38</f>
        <v>11431.242959511001</v>
      </c>
      <c r="AF24" s="118">
        <f>'Load Forecast'!AE175*'SDG&amp;E Rate Forecast'!AF38</f>
        <v>11892.216405285499</v>
      </c>
      <c r="AG24" s="118">
        <f>'Load Forecast'!AF175*'SDG&amp;E Rate Forecast'!AG38</f>
        <v>12371.778950990938</v>
      </c>
      <c r="AH24" s="115">
        <f>'Load Forecast'!AG175*'SDG&amp;E Rate Forecast'!AH38</f>
        <v>12870.680216023859</v>
      </c>
    </row>
    <row r="25" spans="1:34" ht="15">
      <c r="A25" s="41">
        <f t="shared" si="2"/>
        <v>21</v>
      </c>
      <c r="B25" s="9" t="str">
        <f t="shared" si="6"/>
        <v>Lighting</v>
      </c>
      <c r="D25" s="118">
        <f>'Load Forecast'!C176*'SDG&amp;E Rate Forecast'!D45</f>
        <v>5758.7297969145238</v>
      </c>
      <c r="E25" s="118">
        <f>'Load Forecast'!D176*'SDG&amp;E Rate Forecast'!E45</f>
        <v>5772.5507484271193</v>
      </c>
      <c r="F25" s="118">
        <f>'Load Forecast'!E176*'SDG&amp;E Rate Forecast'!F45</f>
        <v>6472.1838991364857</v>
      </c>
      <c r="G25" s="118">
        <f>'Load Forecast'!F176*'SDG&amp;E Rate Forecast'!G45</f>
        <v>7122.6383809997023</v>
      </c>
      <c r="H25" s="118">
        <f>'Load Forecast'!G176*'SDG&amp;E Rate Forecast'!H45</f>
        <v>7713.1051027845779</v>
      </c>
      <c r="I25" s="118">
        <f>'Load Forecast'!H176*'SDG&amp;E Rate Forecast'!I45</f>
        <v>7713.1051027845779</v>
      </c>
      <c r="J25" s="118">
        <f>'Load Forecast'!I176*'SDG&amp;E Rate Forecast'!J45</f>
        <v>7944.4982558681158</v>
      </c>
      <c r="K25" s="118">
        <f>'Load Forecast'!J176*'SDG&amp;E Rate Forecast'!K45</f>
        <v>8182.833203544159</v>
      </c>
      <c r="L25" s="118">
        <f>'Load Forecast'!K176*'SDG&amp;E Rate Forecast'!L45</f>
        <v>8428.3181996504845</v>
      </c>
      <c r="M25" s="118">
        <f>'Load Forecast'!L176*'SDG&amp;E Rate Forecast'!M45</f>
        <v>8681.1677456399993</v>
      </c>
      <c r="N25" s="118">
        <f>'Load Forecast'!M176*'SDG&amp;E Rate Forecast'!N45</f>
        <v>8941.602778009199</v>
      </c>
      <c r="O25" s="118">
        <f>'Load Forecast'!N176*'SDG&amp;E Rate Forecast'!O45</f>
        <v>9209.850861349476</v>
      </c>
      <c r="P25" s="118">
        <f>'Load Forecast'!O176*'SDG&amp;E Rate Forecast'!P45</f>
        <v>9486.1463871899614</v>
      </c>
      <c r="Q25" s="118">
        <f>'Load Forecast'!P176*'SDG&amp;E Rate Forecast'!Q45</f>
        <v>9770.7307788056605</v>
      </c>
      <c r="R25" s="118">
        <f>'Load Forecast'!Q176*'SDG&amp;E Rate Forecast'!R45</f>
        <v>10063.85270216983</v>
      </c>
      <c r="S25" s="118">
        <f>'Load Forecast'!R176*'SDG&amp;E Rate Forecast'!S45</f>
        <v>10365.768283234926</v>
      </c>
      <c r="T25" s="118">
        <f>'Load Forecast'!S176*'SDG&amp;E Rate Forecast'!T45</f>
        <v>10676.741331731973</v>
      </c>
      <c r="U25" s="118">
        <f>'Load Forecast'!T176*'SDG&amp;E Rate Forecast'!U45</f>
        <v>10997.043571683931</v>
      </c>
      <c r="V25" s="118">
        <f>'Load Forecast'!U176*'SDG&amp;E Rate Forecast'!V45</f>
        <v>11326.954878834451</v>
      </c>
      <c r="W25" s="118">
        <f>'Load Forecast'!V176*'SDG&amp;E Rate Forecast'!W45</f>
        <v>11666.763525199483</v>
      </c>
      <c r="X25" s="118">
        <f>'Load Forecast'!W176*'SDG&amp;E Rate Forecast'!X45</f>
        <v>12016.766430955468</v>
      </c>
      <c r="Y25" s="118">
        <f>'Load Forecast'!X176*'SDG&amp;E Rate Forecast'!Y45</f>
        <v>12377.269423884132</v>
      </c>
      <c r="Z25" s="118">
        <f>'Load Forecast'!Y176*'SDG&amp;E Rate Forecast'!Z45</f>
        <v>12748.587506600657</v>
      </c>
      <c r="AA25" s="118">
        <f>'Load Forecast'!Z176*'SDG&amp;E Rate Forecast'!AA45</f>
        <v>13131.045131798677</v>
      </c>
      <c r="AB25" s="118">
        <f>'Load Forecast'!AA176*'SDG&amp;E Rate Forecast'!AB45</f>
        <v>13524.976485752637</v>
      </c>
      <c r="AC25" s="118">
        <f>'Load Forecast'!AB176*'SDG&amp;E Rate Forecast'!AC45</f>
        <v>13930.725780325216</v>
      </c>
      <c r="AD25" s="118">
        <f>'Load Forecast'!AC176*'SDG&amp;E Rate Forecast'!AD45</f>
        <v>14348.647553734972</v>
      </c>
      <c r="AE25" s="118">
        <f>'Load Forecast'!AD176*'SDG&amp;E Rate Forecast'!AE45</f>
        <v>14779.106980347024</v>
      </c>
      <c r="AF25" s="347">
        <f>'Load Forecast'!AE176*'SDG&amp;E Rate Forecast'!AF45</f>
        <v>15222.480189757436</v>
      </c>
      <c r="AG25" s="118">
        <f>'Load Forecast'!AF176*'SDG&amp;E Rate Forecast'!AG45</f>
        <v>15679.154595450158</v>
      </c>
      <c r="AH25" s="347">
        <f>'Load Forecast'!AG176*'SDG&amp;E Rate Forecast'!AH45</f>
        <v>16149.529233313666</v>
      </c>
    </row>
    <row r="26" spans="1:34">
      <c r="A26" s="41">
        <f t="shared" si="2"/>
        <v>22</v>
      </c>
      <c r="B26" s="51" t="s">
        <v>89</v>
      </c>
      <c r="D26" s="119">
        <f t="shared" ref="D26:AH26" si="7">SUM(D20:D25)</f>
        <v>1575910.7985128155</v>
      </c>
      <c r="E26" s="116">
        <f t="shared" si="7"/>
        <v>1594244.7620339387</v>
      </c>
      <c r="F26" s="116">
        <f t="shared" si="7"/>
        <v>1802680.0367356639</v>
      </c>
      <c r="G26" s="116">
        <f t="shared" si="7"/>
        <v>2000742.1097838522</v>
      </c>
      <c r="H26" s="116">
        <f t="shared" si="7"/>
        <v>2185061.7967579328</v>
      </c>
      <c r="I26" s="116">
        <f t="shared" si="7"/>
        <v>2203686.4820327158</v>
      </c>
      <c r="J26" s="116">
        <f t="shared" si="7"/>
        <v>2289153.5654101451</v>
      </c>
      <c r="K26" s="116">
        <f t="shared" si="7"/>
        <v>2377945.2200966557</v>
      </c>
      <c r="L26" s="116">
        <f t="shared" si="7"/>
        <v>2470191.0683353902</v>
      </c>
      <c r="M26" s="116">
        <f t="shared" si="7"/>
        <v>2566025.7953775688</v>
      </c>
      <c r="N26" s="116">
        <f t="shared" si="7"/>
        <v>2665589.3475207114</v>
      </c>
      <c r="O26" s="116">
        <f t="shared" si="7"/>
        <v>2769027.1379015758</v>
      </c>
      <c r="P26" s="116">
        <f t="shared" si="7"/>
        <v>2876490.2603477212</v>
      </c>
      <c r="Q26" s="116">
        <f t="shared" si="7"/>
        <v>2986996.8266146062</v>
      </c>
      <c r="R26" s="116">
        <f t="shared" si="7"/>
        <v>3101760.4547464009</v>
      </c>
      <c r="S26" s="116">
        <f t="shared" si="7"/>
        <v>3220945.5023382935</v>
      </c>
      <c r="T26" s="116">
        <f t="shared" si="7"/>
        <v>3344722.6837551855</v>
      </c>
      <c r="U26" s="116">
        <f t="shared" si="7"/>
        <v>3473269.31633753</v>
      </c>
      <c r="V26" s="116">
        <f t="shared" si="7"/>
        <v>3606769.5761539117</v>
      </c>
      <c r="W26" s="116">
        <f t="shared" si="7"/>
        <v>3745414.763670905</v>
      </c>
      <c r="X26" s="116">
        <f t="shared" si="7"/>
        <v>3889403.5797251137</v>
      </c>
      <c r="Y26" s="116">
        <f t="shared" si="7"/>
        <v>4038942.4121972648</v>
      </c>
      <c r="Z26" s="116">
        <f t="shared" si="7"/>
        <v>4194245.6338037411</v>
      </c>
      <c r="AA26" s="116">
        <f t="shared" si="7"/>
        <v>4355535.9114371035</v>
      </c>
      <c r="AB26" s="116">
        <f t="shared" si="7"/>
        <v>4523044.5275038583</v>
      </c>
      <c r="AC26" s="116">
        <f t="shared" si="7"/>
        <v>4697011.7137252307</v>
      </c>
      <c r="AD26" s="116">
        <f t="shared" si="7"/>
        <v>4877686.9978846973</v>
      </c>
      <c r="AE26" s="116">
        <f t="shared" si="7"/>
        <v>5065329.5640248684</v>
      </c>
      <c r="AF26" s="121">
        <f t="shared" si="7"/>
        <v>5260208.626615908</v>
      </c>
      <c r="AG26" s="116">
        <f t="shared" si="7"/>
        <v>5462603.819237777</v>
      </c>
      <c r="AH26" s="116">
        <f t="shared" si="7"/>
        <v>5672805.5983398687</v>
      </c>
    </row>
    <row r="27" spans="1:34">
      <c r="A27" s="41">
        <f t="shared" si="2"/>
        <v>23</v>
      </c>
      <c r="B27" s="51" t="str">
        <f>B17</f>
        <v>Growth</v>
      </c>
      <c r="C27" s="70">
        <f>AVERAGE(E27:AH27)</f>
        <v>4.3885261693642173E-2</v>
      </c>
      <c r="D27" s="120"/>
      <c r="E27" s="165">
        <f t="shared" ref="E27:AH27" si="8">E26/D26-1</f>
        <v>1.1633884061474031E-2</v>
      </c>
      <c r="F27" s="165">
        <f t="shared" si="8"/>
        <v>0.13074232995177182</v>
      </c>
      <c r="G27" s="165">
        <f t="shared" si="8"/>
        <v>0.10987089722635623</v>
      </c>
      <c r="H27" s="165">
        <f t="shared" si="8"/>
        <v>9.2125659810295746E-2</v>
      </c>
      <c r="I27" s="165">
        <f t="shared" si="8"/>
        <v>8.5236423530068439E-3</v>
      </c>
      <c r="J27" s="165">
        <f t="shared" si="8"/>
        <v>3.8783685462640438E-2</v>
      </c>
      <c r="K27" s="165">
        <f t="shared" si="8"/>
        <v>3.8787985230952282E-2</v>
      </c>
      <c r="L27" s="165">
        <f t="shared" si="8"/>
        <v>3.8792251166738456E-2</v>
      </c>
      <c r="M27" s="165">
        <f t="shared" si="8"/>
        <v>3.879648350714815E-2</v>
      </c>
      <c r="N27" s="165">
        <f t="shared" si="8"/>
        <v>3.8800682488264959E-2</v>
      </c>
      <c r="O27" s="165">
        <f t="shared" si="8"/>
        <v>3.8804848345103338E-2</v>
      </c>
      <c r="P27" s="165">
        <f t="shared" si="8"/>
        <v>3.8808981311603485E-2</v>
      </c>
      <c r="Q27" s="165">
        <f t="shared" si="8"/>
        <v>3.8417152941629062E-2</v>
      </c>
      <c r="R27" s="165">
        <f t="shared" si="8"/>
        <v>3.8421074675819122E-2</v>
      </c>
      <c r="S27" s="165">
        <f t="shared" si="8"/>
        <v>3.8424968443166563E-2</v>
      </c>
      <c r="T27" s="165">
        <f t="shared" si="8"/>
        <v>3.8428834429838687E-2</v>
      </c>
      <c r="U27" s="165">
        <f t="shared" si="8"/>
        <v>3.8432672821180791E-2</v>
      </c>
      <c r="V27" s="165">
        <f t="shared" si="8"/>
        <v>3.8436483801709276E-2</v>
      </c>
      <c r="W27" s="165">
        <f t="shared" si="8"/>
        <v>3.8440267555111651E-2</v>
      </c>
      <c r="X27" s="165">
        <f t="shared" si="8"/>
        <v>3.8444024264240539E-2</v>
      </c>
      <c r="Y27" s="165">
        <f t="shared" si="8"/>
        <v>3.8447754111112342E-2</v>
      </c>
      <c r="Z27" s="165">
        <f t="shared" si="8"/>
        <v>3.8451457276903467E-2</v>
      </c>
      <c r="AA27" s="165">
        <f t="shared" si="8"/>
        <v>3.8455133941950104E-2</v>
      </c>
      <c r="AB27" s="165">
        <f t="shared" si="8"/>
        <v>3.8458784285740233E-2</v>
      </c>
      <c r="AC27" s="165">
        <f t="shared" si="8"/>
        <v>3.8462408486918065E-2</v>
      </c>
      <c r="AD27" s="165">
        <f t="shared" si="8"/>
        <v>3.8466006723277157E-2</v>
      </c>
      <c r="AE27" s="165">
        <f t="shared" si="8"/>
        <v>3.8469579171756196E-2</v>
      </c>
      <c r="AF27" s="165">
        <f t="shared" si="8"/>
        <v>3.8473126008446767E-2</v>
      </c>
      <c r="AG27" s="165">
        <f t="shared" si="8"/>
        <v>3.847664740857959E-2</v>
      </c>
      <c r="AH27" s="165">
        <f t="shared" si="8"/>
        <v>3.8480143546529844E-2</v>
      </c>
    </row>
    <row r="28" spans="1:34">
      <c r="A28" s="41">
        <f t="shared" si="2"/>
        <v>24</v>
      </c>
      <c r="B28" s="51"/>
      <c r="D28" s="12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</row>
    <row r="29" spans="1:34" s="47" customFormat="1">
      <c r="A29" s="41">
        <f t="shared" si="2"/>
        <v>25</v>
      </c>
      <c r="B29" s="47" t="s">
        <v>98</v>
      </c>
      <c r="C29" s="163"/>
      <c r="D29" s="175">
        <f t="shared" ref="D29:AH29" si="9">D16+D26</f>
        <v>2834437.1196698053</v>
      </c>
      <c r="E29" s="132">
        <f t="shared" si="9"/>
        <v>2737172.4167101537</v>
      </c>
      <c r="F29" s="132">
        <f t="shared" si="9"/>
        <v>2955152.4761933372</v>
      </c>
      <c r="G29" s="132">
        <f t="shared" si="9"/>
        <v>3162845.5014768513</v>
      </c>
      <c r="H29" s="132">
        <f t="shared" si="9"/>
        <v>3356883.0867950898</v>
      </c>
      <c r="I29" s="132">
        <f t="shared" si="9"/>
        <v>3385313.4022240695</v>
      </c>
      <c r="J29" s="132">
        <f t="shared" si="9"/>
        <v>3516420.2726260806</v>
      </c>
      <c r="K29" s="132">
        <f t="shared" si="9"/>
        <v>3652621.4018063834</v>
      </c>
      <c r="L29" s="132">
        <f t="shared" si="9"/>
        <v>3794115.2424594476</v>
      </c>
      <c r="M29" s="132">
        <f t="shared" si="9"/>
        <v>3941107.9938310334</v>
      </c>
      <c r="N29" s="132">
        <f t="shared" si="9"/>
        <v>4093813.9045786527</v>
      </c>
      <c r="O29" s="132">
        <f t="shared" si="9"/>
        <v>4252455.5874872403</v>
      </c>
      <c r="P29" s="132">
        <f t="shared" si="9"/>
        <v>4417264.3465045504</v>
      </c>
      <c r="Q29" s="132">
        <f t="shared" si="9"/>
        <v>4586676.593466281</v>
      </c>
      <c r="R29" s="132">
        <f t="shared" si="9"/>
        <v>4762605.9267432317</v>
      </c>
      <c r="S29" s="132">
        <f t="shared" si="9"/>
        <v>4945303.6609536102</v>
      </c>
      <c r="T29" s="132">
        <f t="shared" si="9"/>
        <v>5135030.8208977133</v>
      </c>
      <c r="U29" s="132">
        <f t="shared" si="9"/>
        <v>5332058.5173216118</v>
      </c>
      <c r="V29" s="132">
        <f t="shared" si="9"/>
        <v>5536668.3372403709</v>
      </c>
      <c r="W29" s="132">
        <f t="shared" si="9"/>
        <v>5749152.7493855003</v>
      </c>
      <c r="X29" s="132">
        <f t="shared" si="9"/>
        <v>5969815.5253632693</v>
      </c>
      <c r="Y29" s="132">
        <f t="shared" si="9"/>
        <v>6198972.1771332845</v>
      </c>
      <c r="Z29" s="132">
        <f t="shared" si="9"/>
        <v>6436950.411440365</v>
      </c>
      <c r="AA29" s="132">
        <f t="shared" si="9"/>
        <v>6684090.6018573754</v>
      </c>
      <c r="AB29" s="132">
        <f t="shared" si="9"/>
        <v>6940746.2791221356</v>
      </c>
      <c r="AC29" s="132">
        <f t="shared" si="9"/>
        <v>7207284.640478136</v>
      </c>
      <c r="AD29" s="132">
        <f t="shared" si="9"/>
        <v>7484087.0787562579</v>
      </c>
      <c r="AE29" s="132">
        <f t="shared" si="9"/>
        <v>7771549.7319633383</v>
      </c>
      <c r="AF29" s="132">
        <f t="shared" si="9"/>
        <v>8070084.0541732591</v>
      </c>
      <c r="AG29" s="132">
        <f t="shared" si="9"/>
        <v>8380117.4085469227</v>
      </c>
      <c r="AH29" s="132">
        <f t="shared" si="9"/>
        <v>8702093.6833397709</v>
      </c>
    </row>
    <row r="30" spans="1:34">
      <c r="A30" s="41">
        <f t="shared" si="2"/>
        <v>26</v>
      </c>
      <c r="B30" s="32" t="str">
        <f>B27</f>
        <v>Growth</v>
      </c>
      <c r="C30" s="70">
        <f>AVERAGE(E30:AH30)</f>
        <v>4.0755451338420241E-2</v>
      </c>
      <c r="D30" s="120"/>
      <c r="E30" s="165"/>
      <c r="F30" s="165">
        <f t="shared" ref="F30:AH30" si="10">F29/E29-1</f>
        <v>7.9636948755013703E-2</v>
      </c>
      <c r="G30" s="165">
        <f t="shared" si="10"/>
        <v>7.0281661253246863E-2</v>
      </c>
      <c r="H30" s="165">
        <f t="shared" si="10"/>
        <v>6.1349055851016132E-2</v>
      </c>
      <c r="I30" s="165">
        <f t="shared" si="10"/>
        <v>8.4692599336615437E-3</v>
      </c>
      <c r="J30" s="165">
        <f t="shared" si="10"/>
        <v>3.8728133801696707E-2</v>
      </c>
      <c r="K30" s="165">
        <f t="shared" si="10"/>
        <v>3.8732892720638068E-2</v>
      </c>
      <c r="L30" s="165">
        <f t="shared" si="10"/>
        <v>3.8737614739674076E-2</v>
      </c>
      <c r="M30" s="165">
        <f t="shared" si="10"/>
        <v>3.8742300109023908E-2</v>
      </c>
      <c r="N30" s="165">
        <f t="shared" si="10"/>
        <v>3.874694907793641E-2</v>
      </c>
      <c r="O30" s="165">
        <f t="shared" si="10"/>
        <v>3.8751561894681652E-2</v>
      </c>
      <c r="P30" s="165">
        <f t="shared" si="10"/>
        <v>3.8756138806541829E-2</v>
      </c>
      <c r="Q30" s="165">
        <f t="shared" si="10"/>
        <v>3.8352299901587061E-2</v>
      </c>
      <c r="R30" s="165">
        <f t="shared" si="10"/>
        <v>3.8356603020051949E-2</v>
      </c>
      <c r="S30" s="165">
        <f t="shared" si="10"/>
        <v>3.8360875751757062E-2</v>
      </c>
      <c r="T30" s="165">
        <f t="shared" si="10"/>
        <v>3.8365118292355227E-2</v>
      </c>
      <c r="U30" s="165">
        <f t="shared" si="10"/>
        <v>3.8369330836743432E-2</v>
      </c>
      <c r="V30" s="165">
        <f t="shared" si="10"/>
        <v>3.8373513579055496E-2</v>
      </c>
      <c r="W30" s="165">
        <f t="shared" si="10"/>
        <v>3.8377666712656522E-2</v>
      </c>
      <c r="X30" s="165">
        <f t="shared" si="10"/>
        <v>3.8381790430138452E-2</v>
      </c>
      <c r="Y30" s="165">
        <f t="shared" si="10"/>
        <v>3.8385884923315183E-2</v>
      </c>
      <c r="Z30" s="165">
        <f t="shared" si="10"/>
        <v>3.8389950383215465E-2</v>
      </c>
      <c r="AA30" s="165">
        <f t="shared" si="10"/>
        <v>3.8393987000081564E-2</v>
      </c>
      <c r="AB30" s="165">
        <f t="shared" si="10"/>
        <v>3.8397994963359716E-2</v>
      </c>
      <c r="AC30" s="165">
        <f t="shared" si="10"/>
        <v>3.8401974461701904E-2</v>
      </c>
      <c r="AD30" s="165">
        <f t="shared" si="10"/>
        <v>3.8405925682957198E-2</v>
      </c>
      <c r="AE30" s="165">
        <f t="shared" si="10"/>
        <v>3.8409848814165981E-2</v>
      </c>
      <c r="AF30" s="165">
        <f t="shared" si="10"/>
        <v>3.8413744041563502E-2</v>
      </c>
      <c r="AG30" s="165">
        <f t="shared" si="10"/>
        <v>3.8417611550568331E-2</v>
      </c>
      <c r="AH30" s="165">
        <f t="shared" si="10"/>
        <v>3.8421451525782135E-2</v>
      </c>
    </row>
    <row r="31" spans="1:34">
      <c r="A31" s="41">
        <f t="shared" si="2"/>
        <v>27</v>
      </c>
      <c r="C31" s="70"/>
      <c r="D31" s="12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</row>
    <row r="32" spans="1:34">
      <c r="A32" s="41">
        <f t="shared" si="2"/>
        <v>28</v>
      </c>
      <c r="B32" s="47" t="s">
        <v>136</v>
      </c>
      <c r="C32" s="70"/>
      <c r="D32" s="12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</row>
    <row r="33" spans="1:34" ht="15">
      <c r="A33" s="41">
        <f t="shared" si="2"/>
        <v>29</v>
      </c>
      <c r="B33" s="9" t="str">
        <f t="shared" ref="B33:B38" si="11">B20</f>
        <v>Residential</v>
      </c>
      <c r="C33" s="70"/>
      <c r="D33" s="122">
        <f t="shared" ref="D33:AH33" si="12">D20/D$26</f>
        <v>0.37555321453242246</v>
      </c>
      <c r="E33" s="165">
        <f t="shared" si="12"/>
        <v>0.37585140364427505</v>
      </c>
      <c r="F33" s="165">
        <f t="shared" si="12"/>
        <v>0.37603371152470277</v>
      </c>
      <c r="G33" s="165">
        <f t="shared" si="12"/>
        <v>0.37621450068851853</v>
      </c>
      <c r="H33" s="165">
        <f t="shared" si="12"/>
        <v>0.37639378147397484</v>
      </c>
      <c r="I33" s="165">
        <f t="shared" si="12"/>
        <v>0.3765715641739098</v>
      </c>
      <c r="J33" s="165">
        <f t="shared" si="12"/>
        <v>0.37674785903546459</v>
      </c>
      <c r="K33" s="165">
        <f t="shared" si="12"/>
        <v>0.37692267625981069</v>
      </c>
      <c r="L33" s="165">
        <f t="shared" si="12"/>
        <v>0.37709602600188913</v>
      </c>
      <c r="M33" s="165">
        <f t="shared" si="12"/>
        <v>0.37726791837015922</v>
      </c>
      <c r="N33" s="165">
        <f t="shared" si="12"/>
        <v>0.37743836342635889</v>
      </c>
      <c r="O33" s="165">
        <f t="shared" si="12"/>
        <v>0.37760737118527415</v>
      </c>
      <c r="P33" s="165">
        <f t="shared" si="12"/>
        <v>0.37777495161452007</v>
      </c>
      <c r="Q33" s="165">
        <f t="shared" si="12"/>
        <v>0.3777105035805457</v>
      </c>
      <c r="R33" s="165">
        <f t="shared" si="12"/>
        <v>0.37764464031114836</v>
      </c>
      <c r="S33" s="165">
        <f t="shared" si="12"/>
        <v>0.37757737272484082</v>
      </c>
      <c r="T33" s="165">
        <f t="shared" si="12"/>
        <v>0.37750871168083427</v>
      </c>
      <c r="U33" s="165">
        <f t="shared" si="12"/>
        <v>0.37743866797900977</v>
      </c>
      <c r="V33" s="165">
        <f t="shared" si="12"/>
        <v>0.37736725235990032</v>
      </c>
      <c r="W33" s="165">
        <f t="shared" si="12"/>
        <v>0.37729447550467754</v>
      </c>
      <c r="X33" s="165">
        <f t="shared" si="12"/>
        <v>0.37722034803514798</v>
      </c>
      <c r="Y33" s="165">
        <f t="shared" si="12"/>
        <v>0.37714488051375444</v>
      </c>
      <c r="Z33" s="165">
        <f t="shared" si="12"/>
        <v>0.3770680834435855</v>
      </c>
      <c r="AA33" s="165">
        <f t="shared" si="12"/>
        <v>0.37698996726839085</v>
      </c>
      <c r="AB33" s="165">
        <f t="shared" si="12"/>
        <v>0.37691054237260474</v>
      </c>
      <c r="AC33" s="165">
        <f t="shared" si="12"/>
        <v>0.37682981908137392</v>
      </c>
      <c r="AD33" s="165">
        <f t="shared" si="12"/>
        <v>0.37674780766059335</v>
      </c>
      <c r="AE33" s="165">
        <f t="shared" si="12"/>
        <v>0.37666451831694914</v>
      </c>
      <c r="AF33" s="165">
        <f t="shared" si="12"/>
        <v>0.376579961197964</v>
      </c>
      <c r="AG33" s="165">
        <f t="shared" si="12"/>
        <v>0.37649414639205298</v>
      </c>
      <c r="AH33" s="165">
        <f t="shared" si="12"/>
        <v>0.37640708392858258</v>
      </c>
    </row>
    <row r="34" spans="1:34" ht="15">
      <c r="A34" s="41">
        <f t="shared" si="2"/>
        <v>30</v>
      </c>
      <c r="B34" s="9" t="str">
        <f t="shared" si="11"/>
        <v>Commercial - Small</v>
      </c>
      <c r="C34" s="70"/>
      <c r="D34" s="122">
        <f t="shared" ref="D34:AH34" si="13">D21/D$26</f>
        <v>0.52214326070565309</v>
      </c>
      <c r="E34" s="165">
        <f t="shared" si="13"/>
        <v>0.52233835256766958</v>
      </c>
      <c r="F34" s="165">
        <f t="shared" si="13"/>
        <v>0.52259896541842332</v>
      </c>
      <c r="G34" s="165">
        <f t="shared" si="13"/>
        <v>0.52285747471029476</v>
      </c>
      <c r="H34" s="165">
        <f t="shared" si="13"/>
        <v>0.52311389472372627</v>
      </c>
      <c r="I34" s="165">
        <f t="shared" si="13"/>
        <v>0.52336823967683788</v>
      </c>
      <c r="J34" s="165">
        <f t="shared" si="13"/>
        <v>0.52362052372502876</v>
      </c>
      <c r="K34" s="165">
        <f t="shared" si="13"/>
        <v>0.52387076096059548</v>
      </c>
      <c r="L34" s="165">
        <f t="shared" si="13"/>
        <v>0.52411896541236347</v>
      </c>
      <c r="M34" s="165">
        <f t="shared" si="13"/>
        <v>0.52436515104533465</v>
      </c>
      <c r="N34" s="165">
        <f t="shared" si="13"/>
        <v>0.52460933176034885</v>
      </c>
      <c r="O34" s="165">
        <f t="shared" si="13"/>
        <v>0.52485152139376012</v>
      </c>
      <c r="P34" s="165">
        <f t="shared" si="13"/>
        <v>0.52509173371712603</v>
      </c>
      <c r="Q34" s="165">
        <f t="shared" si="13"/>
        <v>0.5255302807518949</v>
      </c>
      <c r="R34" s="165">
        <f t="shared" si="13"/>
        <v>0.52596720766109128</v>
      </c>
      <c r="S34" s="165">
        <f t="shared" si="13"/>
        <v>0.52640252398071452</v>
      </c>
      <c r="T34" s="165">
        <f t="shared" si="13"/>
        <v>0.52683623921346001</v>
      </c>
      <c r="U34" s="165">
        <f t="shared" si="13"/>
        <v>0.52726836282839862</v>
      </c>
      <c r="V34" s="165">
        <f t="shared" si="13"/>
        <v>0.5276989042606669</v>
      </c>
      <c r="W34" s="165">
        <f t="shared" si="13"/>
        <v>0.52812787291116536</v>
      </c>
      <c r="X34" s="165">
        <f t="shared" si="13"/>
        <v>0.5285552781462669</v>
      </c>
      <c r="Y34" s="165">
        <f t="shared" si="13"/>
        <v>0.52898112929753172</v>
      </c>
      <c r="Z34" s="165">
        <f t="shared" si="13"/>
        <v>0.52940543566143394</v>
      </c>
      <c r="AA34" s="165">
        <f t="shared" si="13"/>
        <v>0.52982820649909479</v>
      </c>
      <c r="AB34" s="165">
        <f t="shared" si="13"/>
        <v>0.53024945103602517</v>
      </c>
      <c r="AC34" s="165">
        <f t="shared" si="13"/>
        <v>0.53066917846187589</v>
      </c>
      <c r="AD34" s="165">
        <f t="shared" si="13"/>
        <v>0.53108739793019666</v>
      </c>
      <c r="AE34" s="165">
        <f t="shared" si="13"/>
        <v>0.53150411855820423</v>
      </c>
      <c r="AF34" s="165">
        <f t="shared" si="13"/>
        <v>0.5319193494265555</v>
      </c>
      <c r="AG34" s="165">
        <f t="shared" si="13"/>
        <v>0.53233309957913233</v>
      </c>
      <c r="AH34" s="165">
        <f t="shared" si="13"/>
        <v>0.53274537802283195</v>
      </c>
    </row>
    <row r="35" spans="1:34" ht="15">
      <c r="A35" s="41">
        <f t="shared" si="2"/>
        <v>31</v>
      </c>
      <c r="B35" s="9" t="str">
        <f t="shared" si="11"/>
        <v>Commercial - Med./Large</v>
      </c>
      <c r="C35" s="70"/>
      <c r="D35" s="122">
        <f t="shared" ref="D35:AH35" si="14">D22/D$26</f>
        <v>4.3530405175704036E-2</v>
      </c>
      <c r="E35" s="165">
        <f t="shared" si="14"/>
        <v>4.3546669730739333E-2</v>
      </c>
      <c r="F35" s="165">
        <f t="shared" si="14"/>
        <v>4.3568396685468136E-2</v>
      </c>
      <c r="G35" s="165">
        <f t="shared" si="14"/>
        <v>4.358994826922629E-2</v>
      </c>
      <c r="H35" s="165">
        <f t="shared" si="14"/>
        <v>4.3611325672555698E-2</v>
      </c>
      <c r="I35" s="165">
        <f t="shared" si="14"/>
        <v>4.3632530080802548E-2</v>
      </c>
      <c r="J35" s="165">
        <f t="shared" si="14"/>
        <v>4.3653562674084087E-2</v>
      </c>
      <c r="K35" s="165">
        <f t="shared" si="14"/>
        <v>4.3674424627256764E-2</v>
      </c>
      <c r="L35" s="165">
        <f t="shared" si="14"/>
        <v>4.369511710988553E-2</v>
      </c>
      <c r="M35" s="165">
        <f t="shared" si="14"/>
        <v>4.3715641286214427E-2</v>
      </c>
      <c r="N35" s="165">
        <f t="shared" si="14"/>
        <v>4.3735998315138434E-2</v>
      </c>
      <c r="O35" s="165">
        <f t="shared" si="14"/>
        <v>4.3756189350176396E-2</v>
      </c>
      <c r="P35" s="165">
        <f t="shared" si="14"/>
        <v>4.377621553944519E-2</v>
      </c>
      <c r="Q35" s="165">
        <f t="shared" si="14"/>
        <v>4.3812776635888902E-2</v>
      </c>
      <c r="R35" s="165">
        <f t="shared" si="14"/>
        <v>4.384920266456882E-2</v>
      </c>
      <c r="S35" s="165">
        <f t="shared" si="14"/>
        <v>4.3885494420488808E-2</v>
      </c>
      <c r="T35" s="165">
        <f t="shared" si="14"/>
        <v>4.3921652695876244E-2</v>
      </c>
      <c r="U35" s="165">
        <f t="shared" si="14"/>
        <v>4.3957678280155246E-2</v>
      </c>
      <c r="V35" s="165">
        <f t="shared" si="14"/>
        <v>4.3993571959920916E-2</v>
      </c>
      <c r="W35" s="165">
        <f t="shared" si="14"/>
        <v>4.4029334518914082E-2</v>
      </c>
      <c r="X35" s="165">
        <f t="shared" si="14"/>
        <v>4.4064966737997098E-2</v>
      </c>
      <c r="Y35" s="165">
        <f t="shared" si="14"/>
        <v>4.4100469395130008E-2</v>
      </c>
      <c r="Z35" s="165">
        <f t="shared" si="14"/>
        <v>4.4135843265347807E-2</v>
      </c>
      <c r="AA35" s="165">
        <f t="shared" si="14"/>
        <v>4.4171089120738104E-2</v>
      </c>
      <c r="AB35" s="165">
        <f t="shared" si="14"/>
        <v>4.4206207730419771E-2</v>
      </c>
      <c r="AC35" s="165">
        <f t="shared" si="14"/>
        <v>4.4241199860522051E-2</v>
      </c>
      <c r="AD35" s="165">
        <f t="shared" si="14"/>
        <v>4.4276066274164465E-2</v>
      </c>
      <c r="AE35" s="165">
        <f t="shared" si="14"/>
        <v>4.4310807731437564E-2</v>
      </c>
      <c r="AF35" s="165">
        <f t="shared" si="14"/>
        <v>4.4345424989383916E-2</v>
      </c>
      <c r="AG35" s="165">
        <f t="shared" si="14"/>
        <v>4.4379918801980181E-2</v>
      </c>
      <c r="AH35" s="165">
        <f t="shared" si="14"/>
        <v>4.4414289920119664E-2</v>
      </c>
    </row>
    <row r="36" spans="1:34" ht="15">
      <c r="A36" s="41">
        <f t="shared" si="2"/>
        <v>32</v>
      </c>
      <c r="B36" s="9" t="str">
        <f t="shared" si="11"/>
        <v>Industrial</v>
      </c>
      <c r="C36" s="70"/>
      <c r="D36" s="122">
        <f t="shared" ref="D36:AH37" si="15">D23/D$26</f>
        <v>5.3035656159350617E-2</v>
      </c>
      <c r="E36" s="165">
        <f t="shared" si="15"/>
        <v>5.2551562943597981E-2</v>
      </c>
      <c r="F36" s="165">
        <f t="shared" si="15"/>
        <v>5.2108080516341089E-2</v>
      </c>
      <c r="G36" s="165">
        <f t="shared" si="15"/>
        <v>5.1668119915156185E-2</v>
      </c>
      <c r="H36" s="165">
        <f t="shared" si="15"/>
        <v>5.1231656864322281E-2</v>
      </c>
      <c r="I36" s="165">
        <f t="shared" si="15"/>
        <v>5.0798667193158377E-2</v>
      </c>
      <c r="J36" s="165">
        <f t="shared" si="15"/>
        <v>5.0369126836691071E-2</v>
      </c>
      <c r="K36" s="165">
        <f t="shared" si="15"/>
        <v>4.9943011836296271E-2</v>
      </c>
      <c r="L36" s="165">
        <f t="shared" si="15"/>
        <v>4.9520298340315808E-2</v>
      </c>
      <c r="M36" s="165">
        <f t="shared" si="15"/>
        <v>4.9100962604648919E-2</v>
      </c>
      <c r="N36" s="165">
        <f t="shared" si="15"/>
        <v>4.8684980993319388E-2</v>
      </c>
      <c r="O36" s="165">
        <f t="shared" si="15"/>
        <v>4.8272329979018369E-2</v>
      </c>
      <c r="P36" s="165">
        <f t="shared" si="15"/>
        <v>4.7862986143623505E-2</v>
      </c>
      <c r="Q36" s="165">
        <f t="shared" si="15"/>
        <v>4.7475020600611519E-2</v>
      </c>
      <c r="R36" s="165">
        <f t="shared" si="15"/>
        <v>4.7090021968107257E-2</v>
      </c>
      <c r="S36" s="165">
        <f t="shared" si="15"/>
        <v>4.6707970340762323E-2</v>
      </c>
      <c r="T36" s="165">
        <f t="shared" si="15"/>
        <v>4.6328845902473527E-2</v>
      </c>
      <c r="U36" s="165">
        <f t="shared" si="15"/>
        <v>4.5952628926733463E-2</v>
      </c>
      <c r="V36" s="165">
        <f t="shared" si="15"/>
        <v>4.5579299776964913E-2</v>
      </c>
      <c r="W36" s="165">
        <f t="shared" si="15"/>
        <v>4.5208838906839015E-2</v>
      </c>
      <c r="X36" s="165">
        <f t="shared" si="15"/>
        <v>4.4841226860577822E-2</v>
      </c>
      <c r="Y36" s="165">
        <f t="shared" si="15"/>
        <v>4.4476444273241003E-2</v>
      </c>
      <c r="Z36" s="165">
        <f t="shared" si="15"/>
        <v>4.4114471870997422E-2</v>
      </c>
      <c r="AA36" s="165">
        <f t="shared" si="15"/>
        <v>4.3755290471381443E-2</v>
      </c>
      <c r="AB36" s="165">
        <f t="shared" si="15"/>
        <v>4.3398880983534609E-2</v>
      </c>
      <c r="AC36" s="165">
        <f t="shared" si="15"/>
        <v>4.3045224408432468E-2</v>
      </c>
      <c r="AD36" s="165">
        <f t="shared" si="15"/>
        <v>4.2694301839097108E-2</v>
      </c>
      <c r="AE36" s="165">
        <f t="shared" si="15"/>
        <v>4.234609446079577E-2</v>
      </c>
      <c r="AF36" s="165">
        <f t="shared" si="15"/>
        <v>4.2000583551225067E-2</v>
      </c>
      <c r="AG36" s="165">
        <f t="shared" si="15"/>
        <v>4.1657750480682029E-2</v>
      </c>
      <c r="AH36" s="165">
        <f t="shared" si="15"/>
        <v>4.1317576712221457E-2</v>
      </c>
    </row>
    <row r="37" spans="1:34" ht="15">
      <c r="A37" s="41">
        <f t="shared" si="2"/>
        <v>33</v>
      </c>
      <c r="B37" s="9" t="str">
        <f t="shared" si="11"/>
        <v>Agriculture</v>
      </c>
      <c r="C37" s="70"/>
      <c r="D37" s="122">
        <f t="shared" si="15"/>
        <v>2.0832402294976419E-3</v>
      </c>
      <c r="E37" s="165">
        <f t="shared" si="15"/>
        <v>2.0911425457935296E-3</v>
      </c>
      <c r="F37" s="165">
        <f t="shared" si="15"/>
        <v>2.100533782348426E-3</v>
      </c>
      <c r="G37" s="165">
        <f t="shared" si="15"/>
        <v>2.1099581810650066E-3</v>
      </c>
      <c r="H37" s="165">
        <f t="shared" si="15"/>
        <v>2.1194158810548479E-3</v>
      </c>
      <c r="I37" s="165">
        <f t="shared" si="15"/>
        <v>2.1289070220847479E-3</v>
      </c>
      <c r="J37" s="165">
        <f t="shared" si="15"/>
        <v>2.138431744577304E-3</v>
      </c>
      <c r="K37" s="165">
        <f t="shared" si="15"/>
        <v>2.1479901896115077E-3</v>
      </c>
      <c r="L37" s="165">
        <f t="shared" si="15"/>
        <v>2.1575824989233682E-3</v>
      </c>
      <c r="M37" s="165">
        <f t="shared" si="15"/>
        <v>2.1672088149065414E-3</v>
      </c>
      <c r="N37" s="165">
        <f t="shared" si="15"/>
        <v>2.1768692806129878E-3</v>
      </c>
      <c r="O37" s="165">
        <f t="shared" si="15"/>
        <v>2.1865640397536489E-3</v>
      </c>
      <c r="P37" s="165">
        <f t="shared" si="15"/>
        <v>2.1962932366991392E-3</v>
      </c>
      <c r="Q37" s="165">
        <f t="shared" si="15"/>
        <v>2.2003299947582762E-3</v>
      </c>
      <c r="R37" s="165">
        <f t="shared" si="15"/>
        <v>2.2043658472156997E-3</v>
      </c>
      <c r="S37" s="165">
        <f t="shared" si="15"/>
        <v>2.2084008214066438E-3</v>
      </c>
      <c r="T37" s="165">
        <f t="shared" si="15"/>
        <v>2.2124349446555262E-3</v>
      </c>
      <c r="U37" s="165">
        <f t="shared" si="15"/>
        <v>2.2164682442742394E-3</v>
      </c>
      <c r="V37" s="165">
        <f t="shared" si="15"/>
        <v>2.220500747560489E-3</v>
      </c>
      <c r="W37" s="165">
        <f t="shared" si="15"/>
        <v>2.2245324817961451E-3</v>
      </c>
      <c r="X37" s="165">
        <f t="shared" si="15"/>
        <v>2.2285634742456369E-3</v>
      </c>
      <c r="Y37" s="165">
        <f t="shared" si="15"/>
        <v>2.2325937521543607E-3</v>
      </c>
      <c r="Z37" s="165">
        <f t="shared" si="15"/>
        <v>2.2366233427471328E-3</v>
      </c>
      <c r="AA37" s="165">
        <f t="shared" si="15"/>
        <v>2.2406522732266515E-3</v>
      </c>
      <c r="AB37" s="165">
        <f t="shared" si="15"/>
        <v>2.244680570772008E-3</v>
      </c>
      <c r="AC37" s="165">
        <f t="shared" si="15"/>
        <v>2.2487082625372032E-3</v>
      </c>
      <c r="AD37" s="165">
        <f t="shared" si="15"/>
        <v>2.2527353756497067E-3</v>
      </c>
      <c r="AE37" s="165">
        <f t="shared" si="15"/>
        <v>2.2567619372090434E-3</v>
      </c>
      <c r="AF37" s="165">
        <f t="shared" si="15"/>
        <v>2.2607879742853874E-3</v>
      </c>
      <c r="AG37" s="165">
        <f t="shared" si="15"/>
        <v>2.2648135139182088E-3</v>
      </c>
      <c r="AH37" s="165">
        <f t="shared" si="15"/>
        <v>2.2688385831149279E-3</v>
      </c>
    </row>
    <row r="38" spans="1:34" ht="15">
      <c r="A38" s="41">
        <f t="shared" si="2"/>
        <v>34</v>
      </c>
      <c r="B38" s="9" t="str">
        <f t="shared" si="11"/>
        <v>Lighting</v>
      </c>
      <c r="D38" s="123">
        <f t="shared" ref="D38:AH38" si="16">D25/D$26</f>
        <v>3.6542231973719754E-3</v>
      </c>
      <c r="E38" s="166">
        <f t="shared" si="16"/>
        <v>3.6208685679245982E-3</v>
      </c>
      <c r="F38" s="166">
        <f t="shared" si="16"/>
        <v>3.5903120727161716E-3</v>
      </c>
      <c r="G38" s="166">
        <f t="shared" si="16"/>
        <v>3.5599982357392319E-3</v>
      </c>
      <c r="H38" s="166">
        <f t="shared" si="16"/>
        <v>3.5299253843661693E-3</v>
      </c>
      <c r="I38" s="166">
        <f t="shared" si="16"/>
        <v>3.5000918532067621E-3</v>
      </c>
      <c r="J38" s="166">
        <f t="shared" si="16"/>
        <v>3.4704959841541732E-3</v>
      </c>
      <c r="K38" s="166">
        <f t="shared" si="16"/>
        <v>3.4411361264291671E-3</v>
      </c>
      <c r="L38" s="166">
        <f t="shared" si="16"/>
        <v>3.4120106366225958E-3</v>
      </c>
      <c r="M38" s="166">
        <f t="shared" si="16"/>
        <v>3.3831178787361487E-3</v>
      </c>
      <c r="N38" s="166">
        <f t="shared" si="16"/>
        <v>3.3544562242214331E-3</v>
      </c>
      <c r="O38" s="166">
        <f t="shared" si="16"/>
        <v>3.326024052017376E-3</v>
      </c>
      <c r="P38" s="166">
        <f t="shared" si="16"/>
        <v>3.2978197485859866E-3</v>
      </c>
      <c r="Q38" s="166">
        <f t="shared" si="16"/>
        <v>3.2710884363006112E-3</v>
      </c>
      <c r="R38" s="166">
        <f t="shared" si="16"/>
        <v>3.2445615478686757E-3</v>
      </c>
      <c r="S38" s="166">
        <f t="shared" si="16"/>
        <v>3.2182377117867225E-3</v>
      </c>
      <c r="T38" s="166">
        <f t="shared" si="16"/>
        <v>3.1921155627003994E-3</v>
      </c>
      <c r="U38" s="166">
        <f t="shared" si="16"/>
        <v>3.1661937414286146E-3</v>
      </c>
      <c r="V38" s="166">
        <f t="shared" si="16"/>
        <v>3.1404708949865825E-3</v>
      </c>
      <c r="W38" s="166">
        <f t="shared" si="16"/>
        <v>3.1149456766077395E-3</v>
      </c>
      <c r="X38" s="166">
        <f t="shared" si="16"/>
        <v>3.0896167457645936E-3</v>
      </c>
      <c r="Y38" s="166">
        <f t="shared" si="16"/>
        <v>3.0644827681884802E-3</v>
      </c>
      <c r="Z38" s="166">
        <f t="shared" si="16"/>
        <v>3.0395424158882714E-3</v>
      </c>
      <c r="AA38" s="166">
        <f t="shared" si="16"/>
        <v>3.0147943671680359E-3</v>
      </c>
      <c r="AB38" s="166">
        <f t="shared" si="16"/>
        <v>2.9902373066436941E-3</v>
      </c>
      <c r="AC38" s="166">
        <f t="shared" si="16"/>
        <v>2.9658699252586422E-3</v>
      </c>
      <c r="AD38" s="166">
        <f t="shared" si="16"/>
        <v>2.9416909202983994E-3</v>
      </c>
      <c r="AE38" s="166">
        <f t="shared" si="16"/>
        <v>2.9176989954042931E-3</v>
      </c>
      <c r="AF38" s="166">
        <f t="shared" si="16"/>
        <v>2.8938928605861465E-3</v>
      </c>
      <c r="AG38" s="166">
        <f t="shared" si="16"/>
        <v>2.8702712322340711E-3</v>
      </c>
      <c r="AH38" s="166">
        <f t="shared" si="16"/>
        <v>2.8468328331293044E-3</v>
      </c>
    </row>
    <row r="39" spans="1:34">
      <c r="A39" s="41">
        <f t="shared" si="2"/>
        <v>35</v>
      </c>
      <c r="B39" s="51" t="s">
        <v>89</v>
      </c>
      <c r="D39" s="122">
        <f t="shared" ref="D39:AH39" si="17">SUM(D33:D38)</f>
        <v>0.99999999999999989</v>
      </c>
      <c r="E39" s="165">
        <f t="shared" si="17"/>
        <v>1</v>
      </c>
      <c r="F39" s="165">
        <f t="shared" si="17"/>
        <v>0.99999999999999989</v>
      </c>
      <c r="G39" s="165">
        <f t="shared" si="17"/>
        <v>0.99999999999999989</v>
      </c>
      <c r="H39" s="165">
        <f t="shared" si="17"/>
        <v>1</v>
      </c>
      <c r="I39" s="165">
        <f t="shared" si="17"/>
        <v>1.0000000000000002</v>
      </c>
      <c r="J39" s="165">
        <f t="shared" si="17"/>
        <v>0.99999999999999989</v>
      </c>
      <c r="K39" s="165">
        <f t="shared" si="17"/>
        <v>0.99999999999999989</v>
      </c>
      <c r="L39" s="165">
        <f t="shared" si="17"/>
        <v>0.99999999999999989</v>
      </c>
      <c r="M39" s="165">
        <f t="shared" si="17"/>
        <v>0.99999999999999989</v>
      </c>
      <c r="N39" s="165">
        <f t="shared" si="17"/>
        <v>1</v>
      </c>
      <c r="O39" s="165">
        <f t="shared" si="17"/>
        <v>1</v>
      </c>
      <c r="P39" s="165">
        <f t="shared" si="17"/>
        <v>0.99999999999999989</v>
      </c>
      <c r="Q39" s="165">
        <f t="shared" si="17"/>
        <v>0.99999999999999989</v>
      </c>
      <c r="R39" s="165">
        <f t="shared" si="17"/>
        <v>1.0000000000000002</v>
      </c>
      <c r="S39" s="165">
        <f t="shared" si="17"/>
        <v>0.99999999999999989</v>
      </c>
      <c r="T39" s="165">
        <f t="shared" si="17"/>
        <v>0.99999999999999989</v>
      </c>
      <c r="U39" s="165">
        <f t="shared" si="17"/>
        <v>0.99999999999999989</v>
      </c>
      <c r="V39" s="165">
        <f t="shared" si="17"/>
        <v>1.0000000000000002</v>
      </c>
      <c r="W39" s="165">
        <f t="shared" si="17"/>
        <v>0.99999999999999989</v>
      </c>
      <c r="X39" s="165">
        <f t="shared" si="17"/>
        <v>1</v>
      </c>
      <c r="Y39" s="165">
        <f t="shared" si="17"/>
        <v>1</v>
      </c>
      <c r="Z39" s="165">
        <f t="shared" si="17"/>
        <v>1</v>
      </c>
      <c r="AA39" s="165">
        <f t="shared" si="17"/>
        <v>0.99999999999999989</v>
      </c>
      <c r="AB39" s="165">
        <f t="shared" si="17"/>
        <v>0.99999999999999989</v>
      </c>
      <c r="AC39" s="165">
        <f t="shared" si="17"/>
        <v>1.0000000000000002</v>
      </c>
      <c r="AD39" s="165">
        <f t="shared" si="17"/>
        <v>0.99999999999999967</v>
      </c>
      <c r="AE39" s="165">
        <f t="shared" si="17"/>
        <v>1</v>
      </c>
      <c r="AF39" s="165">
        <f t="shared" si="17"/>
        <v>1</v>
      </c>
      <c r="AG39" s="165">
        <f t="shared" si="17"/>
        <v>0.99999999999999967</v>
      </c>
      <c r="AH39" s="165">
        <f t="shared" si="17"/>
        <v>0.99999999999999978</v>
      </c>
    </row>
    <row r="40" spans="1:34">
      <c r="A40" s="41">
        <f t="shared" si="2"/>
        <v>36</v>
      </c>
      <c r="B40" s="51"/>
      <c r="D40" s="12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</row>
    <row r="41" spans="1:34">
      <c r="A41" s="41">
        <f t="shared" si="2"/>
        <v>37</v>
      </c>
      <c r="B41" s="42" t="s">
        <v>49</v>
      </c>
      <c r="C41" s="43"/>
      <c r="D41" s="250">
        <v>2023</v>
      </c>
      <c r="E41" s="250">
        <f>D41+1</f>
        <v>2024</v>
      </c>
      <c r="F41" s="250">
        <f t="shared" ref="F41:AH41" si="18">E41+1</f>
        <v>2025</v>
      </c>
      <c r="G41" s="250">
        <f t="shared" si="18"/>
        <v>2026</v>
      </c>
      <c r="H41" s="250">
        <f t="shared" si="18"/>
        <v>2027</v>
      </c>
      <c r="I41" s="250">
        <f t="shared" si="18"/>
        <v>2028</v>
      </c>
      <c r="J41" s="250">
        <f t="shared" si="18"/>
        <v>2029</v>
      </c>
      <c r="K41" s="250">
        <f t="shared" si="18"/>
        <v>2030</v>
      </c>
      <c r="L41" s="250">
        <f t="shared" si="18"/>
        <v>2031</v>
      </c>
      <c r="M41" s="250">
        <f t="shared" si="18"/>
        <v>2032</v>
      </c>
      <c r="N41" s="250">
        <f t="shared" si="18"/>
        <v>2033</v>
      </c>
      <c r="O41" s="250">
        <f t="shared" si="18"/>
        <v>2034</v>
      </c>
      <c r="P41" s="250">
        <f t="shared" si="18"/>
        <v>2035</v>
      </c>
      <c r="Q41" s="250">
        <f t="shared" si="18"/>
        <v>2036</v>
      </c>
      <c r="R41" s="250">
        <f t="shared" si="18"/>
        <v>2037</v>
      </c>
      <c r="S41" s="250">
        <f t="shared" si="18"/>
        <v>2038</v>
      </c>
      <c r="T41" s="250">
        <f t="shared" si="18"/>
        <v>2039</v>
      </c>
      <c r="U41" s="250">
        <f t="shared" si="18"/>
        <v>2040</v>
      </c>
      <c r="V41" s="250">
        <f t="shared" si="18"/>
        <v>2041</v>
      </c>
      <c r="W41" s="250">
        <f t="shared" si="18"/>
        <v>2042</v>
      </c>
      <c r="X41" s="250">
        <f t="shared" si="18"/>
        <v>2043</v>
      </c>
      <c r="Y41" s="250">
        <f t="shared" si="18"/>
        <v>2044</v>
      </c>
      <c r="Z41" s="250">
        <f t="shared" si="18"/>
        <v>2045</v>
      </c>
      <c r="AA41" s="250">
        <f t="shared" si="18"/>
        <v>2046</v>
      </c>
      <c r="AB41" s="250">
        <f t="shared" si="18"/>
        <v>2047</v>
      </c>
      <c r="AC41" s="250">
        <f t="shared" si="18"/>
        <v>2048</v>
      </c>
      <c r="AD41" s="250">
        <f t="shared" si="18"/>
        <v>2049</v>
      </c>
      <c r="AE41" s="250">
        <f t="shared" si="18"/>
        <v>2050</v>
      </c>
      <c r="AF41" s="250">
        <f t="shared" si="18"/>
        <v>2051</v>
      </c>
      <c r="AG41" s="250">
        <f t="shared" si="18"/>
        <v>2052</v>
      </c>
      <c r="AH41" s="328">
        <f t="shared" si="18"/>
        <v>2053</v>
      </c>
    </row>
    <row r="42" spans="1:34">
      <c r="A42" s="41">
        <f t="shared" si="2"/>
        <v>38</v>
      </c>
      <c r="B42" s="44"/>
      <c r="D42" s="48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</row>
    <row r="43" spans="1:34" s="164" customFormat="1">
      <c r="A43" s="41">
        <f t="shared" si="2"/>
        <v>39</v>
      </c>
      <c r="B43" s="164" t="s">
        <v>114</v>
      </c>
      <c r="C43" s="194"/>
      <c r="D43" s="195">
        <f>(D52+D56+D57+D76)/(1-Assumptions!$D$83-Assumptions!$D$89-Assumptions!$D$97)</f>
        <v>2217085.8215827015</v>
      </c>
      <c r="E43" s="195">
        <f>(E52+E56+E57+E76)/(1-Assumptions!$D$83-Assumptions!$D$89-Assumptions!$D$97)</f>
        <v>2936548.9958075639</v>
      </c>
      <c r="F43" s="195">
        <f>(F52+F56+F57+F76)/(1-Assumptions!$D$83-Assumptions!$D$89-Assumptions!$D$97)</f>
        <v>2982606.9825212257</v>
      </c>
      <c r="G43" s="195">
        <f>(G52+G56+G57+G76)/(1-Assumptions!$D$83-Assumptions!$D$89-Assumptions!$D$97)</f>
        <v>3237161.4005995439</v>
      </c>
      <c r="H43" s="195">
        <f>(H52+H56+H57+H76)/(1-Assumptions!$D$83-Assumptions!$D$89-Assumptions!$D$97)</f>
        <v>3308984.034925954</v>
      </c>
      <c r="I43" s="195">
        <f>(I52+I56+I57+I76)/(1-Assumptions!$D$83-Assumptions!$D$89-Assumptions!$D$97)</f>
        <v>3376881.3290864783</v>
      </c>
      <c r="J43" s="195">
        <f>(J52+J56+J57+J76)/(1-Assumptions!$D$83-Assumptions!$D$89-Assumptions!$D$97)</f>
        <v>3498006.7240930609</v>
      </c>
      <c r="K43" s="195">
        <f>(K52+K56+K57+K76)/(1-Assumptions!$D$83-Assumptions!$D$89-Assumptions!$D$97)</f>
        <v>3629098.4125582739</v>
      </c>
      <c r="L43" s="195">
        <f>(L52+L56+L57+L76)/(1-Assumptions!$D$83-Assumptions!$D$89-Assumptions!$D$97)</f>
        <v>3771924.5720946095</v>
      </c>
      <c r="M43" s="195">
        <f>(M52+M56+M57+M76)/(1-Assumptions!$D$83-Assumptions!$D$89-Assumptions!$D$97)</f>
        <v>3886571.1836827132</v>
      </c>
      <c r="N43" s="195">
        <f>(N52+N56+N57+N76)/(1-Assumptions!$D$83-Assumptions!$D$89-Assumptions!$D$97)</f>
        <v>4028781.5344272293</v>
      </c>
      <c r="O43" s="195">
        <f>(O52+O56+O57+O76)/(1-Assumptions!$D$83-Assumptions!$D$89-Assumptions!$D$97)</f>
        <v>4156841.7150961305</v>
      </c>
      <c r="P43" s="195">
        <f>(P52+P56+P57+P76)/(1-Assumptions!$D$83-Assumptions!$D$89-Assumptions!$D$97)</f>
        <v>4298589.6728599826</v>
      </c>
      <c r="Q43" s="195">
        <f>(Q52+Q56+Q57+Q76)/(1-Assumptions!$D$83-Assumptions!$D$89-Assumptions!$D$97)</f>
        <v>4437017.3791397801</v>
      </c>
      <c r="R43" s="195">
        <f>(R52+R56+R57+R76)/(1-Assumptions!$D$83-Assumptions!$D$89-Assumptions!$D$97)</f>
        <v>4599959.2345432146</v>
      </c>
      <c r="S43" s="195">
        <f>(S52+S56+S57+S76)/(1-Assumptions!$D$83-Assumptions!$D$89-Assumptions!$D$97)</f>
        <v>4752427.0668856474</v>
      </c>
      <c r="T43" s="195">
        <f>(T52+T56+T57+T76)/(1-Assumptions!$D$83-Assumptions!$D$89-Assumptions!$D$97)</f>
        <v>4925872.9138019159</v>
      </c>
      <c r="U43" s="195">
        <f>(U52+U56+U57+U76)/(1-Assumptions!$D$83-Assumptions!$D$89-Assumptions!$D$97)</f>
        <v>5108379.1096755173</v>
      </c>
      <c r="V43" s="195">
        <f>(V52+V56+V57+V76)/(1-Assumptions!$D$83-Assumptions!$D$89-Assumptions!$D$97)</f>
        <v>5311319.8389097583</v>
      </c>
      <c r="W43" s="195">
        <f>(W52+W56+W57+W76)/(1-Assumptions!$D$83-Assumptions!$D$89-Assumptions!$D$97)</f>
        <v>5512434.1954578916</v>
      </c>
      <c r="X43" s="195">
        <f>(X52+X56+X57+X76)/(1-Assumptions!$D$83-Assumptions!$D$89-Assumptions!$D$97)</f>
        <v>5675746.5338225421</v>
      </c>
      <c r="Y43" s="195">
        <f>(Y52+Y56+Y57+Y76)/(1-Assumptions!$D$83-Assumptions!$D$89-Assumptions!$D$97)</f>
        <v>5923462.9707064843</v>
      </c>
      <c r="Z43" s="195">
        <f>(Z52+Z56+Z57+Z76)/(1-Assumptions!$D$83-Assumptions!$D$89-Assumptions!$D$97)</f>
        <v>6136101.7210397581</v>
      </c>
      <c r="AA43" s="195">
        <f>(AA52+AA56+AA57+AA76)/(1-Assumptions!$D$83-Assumptions!$D$89-Assumptions!$D$97)</f>
        <v>6357107.958605174</v>
      </c>
      <c r="AB43" s="195">
        <f>(AB52+AB56+AB57+AB76)/(1-Assumptions!$D$83-Assumptions!$D$89-Assumptions!$D$97)</f>
        <v>6586834.9927274771</v>
      </c>
      <c r="AC43" s="195">
        <f>(AC52+AC56+AC57+AC76)/(1-Assumptions!$D$83-Assumptions!$D$89-Assumptions!$D$97)</f>
        <v>6825652.5356267402</v>
      </c>
      <c r="AD43" s="195">
        <f>(AD52+AD56+AD57+AD76)/(1-Assumptions!$D$83-Assumptions!$D$89-Assumptions!$D$97)</f>
        <v>7073947.3972035777</v>
      </c>
      <c r="AE43" s="195">
        <f>(AE52+AE56+AE57+AE76)/(1-Assumptions!$D$83-Assumptions!$D$89-Assumptions!$D$97)</f>
        <v>7337878.5248857038</v>
      </c>
      <c r="AF43" s="195">
        <f>(AF52+AF56+AF57+AF76)/(1-Assumptions!$D$83-Assumptions!$D$89-Assumptions!$D$97)</f>
        <v>7612607.272516204</v>
      </c>
      <c r="AG43" s="195">
        <f>(AG52+AG56+AG57+AG76)/(1-Assumptions!$D$83-Assumptions!$D$89-Assumptions!$D$97)</f>
        <v>7898587.7430661693</v>
      </c>
      <c r="AH43" s="195">
        <f>(AH52+AH56+AH57+AH76)/(1-Assumptions!$D$83-Assumptions!$D$89-Assumptions!$D$97)</f>
        <v>8196294.5580296954</v>
      </c>
    </row>
    <row r="44" spans="1:34" ht="16.5">
      <c r="A44" s="41">
        <f t="shared" si="2"/>
        <v>40</v>
      </c>
      <c r="C44" s="333" t="s">
        <v>44</v>
      </c>
      <c r="D44" s="120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</row>
    <row r="45" spans="1:34">
      <c r="A45" s="41">
        <f t="shared" si="2"/>
        <v>41</v>
      </c>
      <c r="B45" s="47" t="str">
        <f t="shared" ref="B45:B53" si="19">B9</f>
        <v>Projected Commodity Expense</v>
      </c>
      <c r="D45" s="120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</row>
    <row r="46" spans="1:34">
      <c r="A46" s="41">
        <f t="shared" si="2"/>
        <v>42</v>
      </c>
      <c r="B46" s="51" t="str">
        <f t="shared" si="19"/>
        <v>Residential</v>
      </c>
      <c r="C46" s="52"/>
      <c r="D46" s="118">
        <f t="shared" ref="D46:AH46" si="20">D10</f>
        <v>510835.7076141517</v>
      </c>
      <c r="E46" s="115">
        <f t="shared" si="20"/>
        <v>464355.67617996887</v>
      </c>
      <c r="F46" s="115">
        <f t="shared" si="20"/>
        <v>468534.87726558861</v>
      </c>
      <c r="G46" s="115">
        <f t="shared" si="20"/>
        <v>472751.69116097881</v>
      </c>
      <c r="H46" s="115">
        <f t="shared" si="20"/>
        <v>477006.45638142753</v>
      </c>
      <c r="I46" s="115">
        <f t="shared" si="20"/>
        <v>481299.51448886027</v>
      </c>
      <c r="J46" s="115">
        <f t="shared" si="20"/>
        <v>500200.14642283769</v>
      </c>
      <c r="K46" s="115">
        <f t="shared" si="20"/>
        <v>519843.00617286254</v>
      </c>
      <c r="L46" s="115">
        <f t="shared" si="20"/>
        <v>540257.24102527078</v>
      </c>
      <c r="M46" s="115">
        <f t="shared" si="20"/>
        <v>561473.14288033301</v>
      </c>
      <c r="N46" s="115">
        <f t="shared" si="20"/>
        <v>583522.19320124376</v>
      </c>
      <c r="O46" s="115">
        <f t="shared" si="20"/>
        <v>606437.10972825647</v>
      </c>
      <c r="P46" s="115">
        <f t="shared" si="20"/>
        <v>630251.89502728509</v>
      </c>
      <c r="Q46" s="115">
        <f t="shared" si="20"/>
        <v>654352.72749312851</v>
      </c>
      <c r="R46" s="115">
        <f t="shared" si="20"/>
        <v>679375.17579246568</v>
      </c>
      <c r="S46" s="115">
        <f t="shared" si="20"/>
        <v>705354.48251476954</v>
      </c>
      <c r="T46" s="115">
        <f t="shared" si="20"/>
        <v>732327.23792613426</v>
      </c>
      <c r="U46" s="115">
        <f t="shared" si="20"/>
        <v>760331.43150442967</v>
      </c>
      <c r="V46" s="115">
        <f t="shared" si="20"/>
        <v>789406.50544515904</v>
      </c>
      <c r="W46" s="115">
        <f t="shared" si="20"/>
        <v>819593.41021338198</v>
      </c>
      <c r="X46" s="115">
        <f t="shared" si="20"/>
        <v>850934.66221994162</v>
      </c>
      <c r="Y46" s="115">
        <f t="shared" si="20"/>
        <v>883474.40370323241</v>
      </c>
      <c r="Z46" s="115">
        <f t="shared" si="20"/>
        <v>917258.46490084403</v>
      </c>
      <c r="AA46" s="115">
        <f t="shared" si="20"/>
        <v>952334.42859865224</v>
      </c>
      <c r="AB46" s="115">
        <f t="shared" si="20"/>
        <v>988751.69714826474</v>
      </c>
      <c r="AC46" s="115">
        <f t="shared" si="20"/>
        <v>1026561.5620472144</v>
      </c>
      <c r="AD46" s="115">
        <f t="shared" si="20"/>
        <v>1065817.2761798997</v>
      </c>
      <c r="AE46" s="115">
        <f t="shared" si="20"/>
        <v>1106574.1288210191</v>
      </c>
      <c r="AF46" s="115">
        <f t="shared" si="20"/>
        <v>1148889.523507135</v>
      </c>
      <c r="AG46" s="115">
        <f t="shared" si="20"/>
        <v>1192823.0588860477</v>
      </c>
      <c r="AH46" s="115">
        <f t="shared" si="20"/>
        <v>1238436.6126578501</v>
      </c>
    </row>
    <row r="47" spans="1:34">
      <c r="A47" s="41">
        <f t="shared" si="2"/>
        <v>43</v>
      </c>
      <c r="B47" s="51" t="str">
        <f t="shared" si="19"/>
        <v>Commercial - Small</v>
      </c>
      <c r="C47" s="52"/>
      <c r="D47" s="118">
        <f t="shared" ref="D47:AH47" si="21">D11</f>
        <v>574625.73163532873</v>
      </c>
      <c r="E47" s="115">
        <f t="shared" si="21"/>
        <v>522122.16065439075</v>
      </c>
      <c r="F47" s="115">
        <f t="shared" si="21"/>
        <v>526828.56981052936</v>
      </c>
      <c r="G47" s="115">
        <f t="shared" si="21"/>
        <v>531577.40253880143</v>
      </c>
      <c r="H47" s="115">
        <f t="shared" si="21"/>
        <v>536369.04124528612</v>
      </c>
      <c r="I47" s="115">
        <f t="shared" si="21"/>
        <v>541203.8717830712</v>
      </c>
      <c r="J47" s="115">
        <f t="shared" si="21"/>
        <v>562464.7519878234</v>
      </c>
      <c r="K47" s="115">
        <f t="shared" si="21"/>
        <v>584560.85354010889</v>
      </c>
      <c r="L47" s="115">
        <f t="shared" si="21"/>
        <v>607524.98762613686</v>
      </c>
      <c r="M47" s="115">
        <f t="shared" si="21"/>
        <v>631391.25440053677</v>
      </c>
      <c r="N47" s="115">
        <f t="shared" si="21"/>
        <v>656195.09362273419</v>
      </c>
      <c r="O47" s="115">
        <f t="shared" si="21"/>
        <v>681973.33728254912</v>
      </c>
      <c r="P47" s="115">
        <f t="shared" si="21"/>
        <v>708764.26429315831</v>
      </c>
      <c r="Q47" s="115">
        <f t="shared" si="21"/>
        <v>736607.65733264177</v>
      </c>
      <c r="R47" s="115">
        <f t="shared" si="21"/>
        <v>765544.86191851331</v>
      </c>
      <c r="S47" s="115">
        <f t="shared" si="21"/>
        <v>795618.84780296218</v>
      </c>
      <c r="T47" s="115">
        <f t="shared" si="21"/>
        <v>826874.27277996985</v>
      </c>
      <c r="U47" s="115">
        <f t="shared" si="21"/>
        <v>859357.54899905273</v>
      </c>
      <c r="V47" s="115">
        <f t="shared" si="21"/>
        <v>893116.91188410204</v>
      </c>
      <c r="W47" s="115">
        <f t="shared" si="21"/>
        <v>928202.49175966007</v>
      </c>
      <c r="X47" s="115">
        <f t="shared" si="21"/>
        <v>964666.38829099317</v>
      </c>
      <c r="Y47" s="115">
        <f t="shared" si="21"/>
        <v>1002562.7478484996</v>
      </c>
      <c r="Z47" s="115">
        <f t="shared" si="21"/>
        <v>1041947.8439113338</v>
      </c>
      <c r="AA47" s="115">
        <f t="shared" si="21"/>
        <v>1082880.160629641</v>
      </c>
      <c r="AB47" s="115">
        <f t="shared" si="21"/>
        <v>1125420.4796694834</v>
      </c>
      <c r="AC47" s="115">
        <f t="shared" si="21"/>
        <v>1169631.9704694208</v>
      </c>
      <c r="AD47" s="115">
        <f t="shared" si="21"/>
        <v>1215580.2840427691</v>
      </c>
      <c r="AE47" s="115">
        <f t="shared" si="21"/>
        <v>1263333.6504648244</v>
      </c>
      <c r="AF47" s="115">
        <f t="shared" si="21"/>
        <v>1312962.980189818</v>
      </c>
      <c r="AG47" s="115">
        <f t="shared" si="21"/>
        <v>1364541.9693480462</v>
      </c>
      <c r="AH47" s="115">
        <f t="shared" si="21"/>
        <v>1418147.2091795418</v>
      </c>
    </row>
    <row r="48" spans="1:34">
      <c r="A48" s="41">
        <f t="shared" si="2"/>
        <v>44</v>
      </c>
      <c r="B48" s="51" t="str">
        <f t="shared" si="19"/>
        <v>Commercial - Med./Large</v>
      </c>
      <c r="C48" s="52"/>
      <c r="D48" s="118">
        <f t="shared" ref="D48:AH48" si="22">D12</f>
        <v>74741.485524608084</v>
      </c>
      <c r="E48" s="115">
        <f t="shared" si="22"/>
        <v>67912.353666391195</v>
      </c>
      <c r="F48" s="115">
        <f t="shared" si="22"/>
        <v>68524.515622340026</v>
      </c>
      <c r="G48" s="115">
        <f t="shared" si="22"/>
        <v>69142.195606159803</v>
      </c>
      <c r="H48" s="115">
        <f t="shared" si="22"/>
        <v>69765.443357353724</v>
      </c>
      <c r="I48" s="115">
        <f t="shared" si="22"/>
        <v>70394.309063776906</v>
      </c>
      <c r="J48" s="115">
        <f t="shared" si="22"/>
        <v>73159.708666648119</v>
      </c>
      <c r="K48" s="115">
        <f t="shared" si="22"/>
        <v>76033.745388986368</v>
      </c>
      <c r="L48" s="115">
        <f t="shared" si="22"/>
        <v>79020.686977020363</v>
      </c>
      <c r="M48" s="115">
        <f t="shared" si="22"/>
        <v>82124.96883291415</v>
      </c>
      <c r="N48" s="115">
        <f t="shared" si="22"/>
        <v>85351.200601033255</v>
      </c>
      <c r="O48" s="115">
        <f t="shared" si="22"/>
        <v>88704.173012948493</v>
      </c>
      <c r="P48" s="115">
        <f t="shared" si="22"/>
        <v>92188.865001341823</v>
      </c>
      <c r="Q48" s="115">
        <f t="shared" si="22"/>
        <v>95810.451093377822</v>
      </c>
      <c r="R48" s="115">
        <f t="shared" si="22"/>
        <v>99574.309094519544</v>
      </c>
      <c r="S48" s="115">
        <f t="shared" si="22"/>
        <v>103486.02807419845</v>
      </c>
      <c r="T48" s="115">
        <f t="shared" si="22"/>
        <v>107551.41666519706</v>
      </c>
      <c r="U48" s="115">
        <f t="shared" si="22"/>
        <v>111776.51168906764</v>
      </c>
      <c r="V48" s="115">
        <f t="shared" si="22"/>
        <v>116167.5871203959</v>
      </c>
      <c r="W48" s="115">
        <f t="shared" si="22"/>
        <v>120731.1634032201</v>
      </c>
      <c r="X48" s="115">
        <f t="shared" si="22"/>
        <v>125474.01713344084</v>
      </c>
      <c r="Y48" s="115">
        <f t="shared" si="22"/>
        <v>130403.19112159809</v>
      </c>
      <c r="Z48" s="115">
        <f t="shared" si="22"/>
        <v>135526.0048509592</v>
      </c>
      <c r="AA48" s="115">
        <f t="shared" si="22"/>
        <v>140850.06534644632</v>
      </c>
      <c r="AB48" s="115">
        <f t="shared" si="22"/>
        <v>146383.27847054356</v>
      </c>
      <c r="AC48" s="115">
        <f t="shared" si="22"/>
        <v>152133.86066295736</v>
      </c>
      <c r="AD48" s="115">
        <f t="shared" si="22"/>
        <v>158110.35114146245</v>
      </c>
      <c r="AE48" s="115">
        <f t="shared" si="22"/>
        <v>164321.62458205112</v>
      </c>
      <c r="AF48" s="115">
        <f t="shared" si="22"/>
        <v>170776.90429721476</v>
      </c>
      <c r="AG48" s="115">
        <f t="shared" si="22"/>
        <v>177485.77593192633</v>
      </c>
      <c r="AH48" s="115">
        <f t="shared" si="22"/>
        <v>184458.20169766201</v>
      </c>
    </row>
    <row r="49" spans="1:34">
      <c r="A49" s="41">
        <f t="shared" si="2"/>
        <v>45</v>
      </c>
      <c r="B49" s="51" t="str">
        <f t="shared" si="19"/>
        <v>Industrial</v>
      </c>
      <c r="C49" s="52"/>
      <c r="D49" s="118">
        <f t="shared" ref="D49:AH50" si="23">D13</f>
        <v>91061.953389182643</v>
      </c>
      <c r="E49" s="115">
        <f t="shared" si="23"/>
        <v>81955.758050264369</v>
      </c>
      <c r="F49" s="115">
        <f t="shared" si="23"/>
        <v>81955.758050264369</v>
      </c>
      <c r="G49" s="115">
        <f t="shared" si="23"/>
        <v>81955.758050264369</v>
      </c>
      <c r="H49" s="115">
        <f t="shared" si="23"/>
        <v>81955.758050264369</v>
      </c>
      <c r="I49" s="115">
        <f t="shared" si="23"/>
        <v>81955.758050264369</v>
      </c>
      <c r="J49" s="115">
        <f t="shared" si="23"/>
        <v>84414.430791772305</v>
      </c>
      <c r="K49" s="115">
        <f t="shared" si="23"/>
        <v>86946.863715525469</v>
      </c>
      <c r="L49" s="115">
        <f t="shared" si="23"/>
        <v>89555.269626991241</v>
      </c>
      <c r="M49" s="115">
        <f t="shared" si="23"/>
        <v>92241.927715800979</v>
      </c>
      <c r="N49" s="115">
        <f t="shared" si="23"/>
        <v>95009.185547275003</v>
      </c>
      <c r="O49" s="115">
        <f t="shared" si="23"/>
        <v>97859.461113693265</v>
      </c>
      <c r="P49" s="115">
        <f t="shared" si="23"/>
        <v>100795.24494710406</v>
      </c>
      <c r="Q49" s="115">
        <f t="shared" si="23"/>
        <v>103819.10229551718</v>
      </c>
      <c r="R49" s="115">
        <f t="shared" si="23"/>
        <v>106933.6753643827</v>
      </c>
      <c r="S49" s="115">
        <f t="shared" si="23"/>
        <v>110141.68562531419</v>
      </c>
      <c r="T49" s="115">
        <f t="shared" si="23"/>
        <v>113445.93619407363</v>
      </c>
      <c r="U49" s="115">
        <f t="shared" si="23"/>
        <v>116849.31427989583</v>
      </c>
      <c r="V49" s="115">
        <f t="shared" si="23"/>
        <v>120354.79370829271</v>
      </c>
      <c r="W49" s="115">
        <f t="shared" si="23"/>
        <v>123965.43751954149</v>
      </c>
      <c r="X49" s="115">
        <f t="shared" si="23"/>
        <v>127684.40064512774</v>
      </c>
      <c r="Y49" s="115">
        <f t="shared" si="23"/>
        <v>131514.93266448157</v>
      </c>
      <c r="Z49" s="115">
        <f t="shared" si="23"/>
        <v>135460.38064441603</v>
      </c>
      <c r="AA49" s="115">
        <f t="shared" si="23"/>
        <v>139524.19206374852</v>
      </c>
      <c r="AB49" s="115">
        <f t="shared" si="23"/>
        <v>143709.91782566096</v>
      </c>
      <c r="AC49" s="115">
        <f t="shared" si="23"/>
        <v>148021.21536043083</v>
      </c>
      <c r="AD49" s="115">
        <f t="shared" si="23"/>
        <v>152461.85182124373</v>
      </c>
      <c r="AE49" s="115">
        <f t="shared" si="23"/>
        <v>157035.70737588106</v>
      </c>
      <c r="AF49" s="115">
        <f t="shared" si="23"/>
        <v>161746.77859715751</v>
      </c>
      <c r="AG49" s="115">
        <f t="shared" si="23"/>
        <v>166599.18195507224</v>
      </c>
      <c r="AH49" s="115">
        <f t="shared" si="23"/>
        <v>171597.15741372443</v>
      </c>
    </row>
    <row r="50" spans="1:34">
      <c r="A50" s="41">
        <f t="shared" si="2"/>
        <v>46</v>
      </c>
      <c r="B50" s="51" t="str">
        <f t="shared" si="19"/>
        <v>Agriculture</v>
      </c>
      <c r="C50" s="52"/>
      <c r="D50" s="118">
        <f t="shared" si="23"/>
        <v>3954.2800658704582</v>
      </c>
      <c r="E50" s="115">
        <f t="shared" si="23"/>
        <v>3605.2594901364673</v>
      </c>
      <c r="F50" s="115">
        <f t="shared" si="23"/>
        <v>3652.272073887847</v>
      </c>
      <c r="G50" s="115">
        <f t="shared" si="23"/>
        <v>3699.8977017313446</v>
      </c>
      <c r="H50" s="115">
        <f t="shared" si="23"/>
        <v>3748.1443677619209</v>
      </c>
      <c r="I50" s="115">
        <f t="shared" si="23"/>
        <v>3797.0201703175367</v>
      </c>
      <c r="J50" s="115">
        <f t="shared" si="23"/>
        <v>3961.9293127386313</v>
      </c>
      <c r="K50" s="115">
        <f t="shared" si="23"/>
        <v>4134.0006571060449</v>
      </c>
      <c r="L50" s="115">
        <f t="shared" si="23"/>
        <v>4313.5452664449485</v>
      </c>
      <c r="M50" s="115">
        <f t="shared" si="23"/>
        <v>4500.887713620973</v>
      </c>
      <c r="N50" s="115">
        <f t="shared" si="23"/>
        <v>4696.3666680887864</v>
      </c>
      <c r="O50" s="115">
        <f t="shared" si="23"/>
        <v>4900.3355081238833</v>
      </c>
      <c r="P50" s="115">
        <f t="shared" si="23"/>
        <v>5113.1629596443127</v>
      </c>
      <c r="Q50" s="115">
        <f t="shared" si="23"/>
        <v>5319.3550908641882</v>
      </c>
      <c r="R50" s="115">
        <f t="shared" si="23"/>
        <v>5533.8620744196051</v>
      </c>
      <c r="S50" s="115">
        <f t="shared" si="23"/>
        <v>5757.0192129671295</v>
      </c>
      <c r="T50" s="115">
        <f t="shared" si="23"/>
        <v>5989.1753304944386</v>
      </c>
      <c r="U50" s="115">
        <f t="shared" si="23"/>
        <v>6230.6933175781232</v>
      </c>
      <c r="V50" s="115">
        <f t="shared" si="23"/>
        <v>6481.9506986294491</v>
      </c>
      <c r="W50" s="115">
        <f t="shared" si="23"/>
        <v>6743.3402220147045</v>
      </c>
      <c r="X50" s="115">
        <f t="shared" si="23"/>
        <v>7015.2704739726123</v>
      </c>
      <c r="Y50" s="115">
        <f t="shared" si="23"/>
        <v>7298.1665172884132</v>
      </c>
      <c r="Z50" s="115">
        <f t="shared" si="23"/>
        <v>7592.4705557229554</v>
      </c>
      <c r="AA50" s="115">
        <f t="shared" si="23"/>
        <v>7898.6426252353986</v>
      </c>
      <c r="AB50" s="115">
        <f t="shared" si="23"/>
        <v>8217.1613130799833</v>
      </c>
      <c r="AC50" s="115">
        <f t="shared" si="23"/>
        <v>8548.5245059009158</v>
      </c>
      <c r="AD50" s="115">
        <f t="shared" si="23"/>
        <v>8893.2501679947491</v>
      </c>
      <c r="AE50" s="115">
        <f t="shared" si="23"/>
        <v>9251.8771509567614</v>
      </c>
      <c r="AF50" s="115">
        <f t="shared" si="23"/>
        <v>9624.9660359769532</v>
      </c>
      <c r="AG50" s="115">
        <f t="shared" si="23"/>
        <v>10013.100010102249</v>
      </c>
      <c r="AH50" s="115">
        <f t="shared" si="23"/>
        <v>10416.885777834628</v>
      </c>
    </row>
    <row r="51" spans="1:34">
      <c r="A51" s="41">
        <f t="shared" si="2"/>
        <v>47</v>
      </c>
      <c r="B51" s="51" t="str">
        <f t="shared" si="19"/>
        <v>Lighting</v>
      </c>
      <c r="C51" s="52"/>
      <c r="D51" s="118">
        <f t="shared" ref="D51:AH51" si="24">D15</f>
        <v>3307.1629278481678</v>
      </c>
      <c r="E51" s="115">
        <f t="shared" si="24"/>
        <v>2976.4466350633511</v>
      </c>
      <c r="F51" s="115">
        <f t="shared" si="24"/>
        <v>2976.4466350633511</v>
      </c>
      <c r="G51" s="115">
        <f t="shared" si="24"/>
        <v>2976.4466350633511</v>
      </c>
      <c r="H51" s="115">
        <f t="shared" si="24"/>
        <v>2976.4466350633511</v>
      </c>
      <c r="I51" s="115">
        <f t="shared" si="24"/>
        <v>2976.4466350633511</v>
      </c>
      <c r="J51" s="115">
        <f t="shared" si="24"/>
        <v>3065.740034115252</v>
      </c>
      <c r="K51" s="115">
        <f t="shared" si="24"/>
        <v>3157.7122351387093</v>
      </c>
      <c r="L51" s="115">
        <f t="shared" si="24"/>
        <v>3252.4436021928709</v>
      </c>
      <c r="M51" s="115">
        <f t="shared" si="24"/>
        <v>3350.0169102586569</v>
      </c>
      <c r="N51" s="115">
        <f t="shared" si="24"/>
        <v>3450.517417566417</v>
      </c>
      <c r="O51" s="115">
        <f t="shared" si="24"/>
        <v>3554.0329400934093</v>
      </c>
      <c r="P51" s="115">
        <f t="shared" si="24"/>
        <v>3660.6539282962117</v>
      </c>
      <c r="Q51" s="115">
        <f t="shared" si="24"/>
        <v>3770.4735461450982</v>
      </c>
      <c r="R51" s="115">
        <f t="shared" si="24"/>
        <v>3883.5877525294518</v>
      </c>
      <c r="S51" s="115">
        <f t="shared" si="24"/>
        <v>4000.0953851053355</v>
      </c>
      <c r="T51" s="115">
        <f t="shared" si="24"/>
        <v>4120.0982466584956</v>
      </c>
      <c r="U51" s="115">
        <f t="shared" si="24"/>
        <v>4243.7011940582506</v>
      </c>
      <c r="V51" s="115">
        <f t="shared" si="24"/>
        <v>4371.0122298799979</v>
      </c>
      <c r="W51" s="115">
        <f t="shared" si="24"/>
        <v>4502.142596776398</v>
      </c>
      <c r="X51" s="115">
        <f t="shared" si="24"/>
        <v>4637.2068746796904</v>
      </c>
      <c r="Y51" s="115">
        <f t="shared" si="24"/>
        <v>4776.3230809200813</v>
      </c>
      <c r="Z51" s="115">
        <f t="shared" si="24"/>
        <v>4919.6127733476833</v>
      </c>
      <c r="AA51" s="115">
        <f t="shared" si="24"/>
        <v>5067.2011565481143</v>
      </c>
      <c r="AB51" s="115">
        <f t="shared" si="24"/>
        <v>5219.2171912445583</v>
      </c>
      <c r="AC51" s="115">
        <f t="shared" si="24"/>
        <v>5375.7937069818954</v>
      </c>
      <c r="AD51" s="115">
        <f t="shared" si="24"/>
        <v>5537.0675181913521</v>
      </c>
      <c r="AE51" s="115">
        <f t="shared" si="24"/>
        <v>5703.1795437370929</v>
      </c>
      <c r="AF51" s="115">
        <f t="shared" si="24"/>
        <v>5874.274930049206</v>
      </c>
      <c r="AG51" s="115">
        <f t="shared" si="24"/>
        <v>6050.5031779506817</v>
      </c>
      <c r="AH51" s="115">
        <f t="shared" si="24"/>
        <v>6232.0182732892026</v>
      </c>
    </row>
    <row r="52" spans="1:34">
      <c r="A52" s="41">
        <f t="shared" si="2"/>
        <v>48</v>
      </c>
      <c r="B52" s="51" t="str">
        <f t="shared" si="19"/>
        <v xml:space="preserve">Total Commodity Expenses </v>
      </c>
      <c r="C52" s="52"/>
      <c r="D52" s="119">
        <f t="shared" ref="D52:AH52" si="25">SUM(D46:D51)</f>
        <v>1258526.3211569896</v>
      </c>
      <c r="E52" s="116">
        <f t="shared" si="25"/>
        <v>1142927.654676215</v>
      </c>
      <c r="F52" s="116">
        <f t="shared" si="25"/>
        <v>1152472.4394576733</v>
      </c>
      <c r="G52" s="116">
        <f t="shared" si="25"/>
        <v>1162103.3916929991</v>
      </c>
      <c r="H52" s="116">
        <f t="shared" si="25"/>
        <v>1171821.290037157</v>
      </c>
      <c r="I52" s="116">
        <f t="shared" si="25"/>
        <v>1181626.9201913534</v>
      </c>
      <c r="J52" s="116">
        <f t="shared" si="25"/>
        <v>1227266.7072159352</v>
      </c>
      <c r="K52" s="116">
        <f t="shared" si="25"/>
        <v>1274676.181709728</v>
      </c>
      <c r="L52" s="116">
        <f t="shared" si="25"/>
        <v>1323924.1741240574</v>
      </c>
      <c r="M52" s="116">
        <f t="shared" si="25"/>
        <v>1375082.1984534645</v>
      </c>
      <c r="N52" s="116">
        <f t="shared" si="25"/>
        <v>1428224.5570579413</v>
      </c>
      <c r="O52" s="116">
        <f t="shared" si="25"/>
        <v>1483428.4495856648</v>
      </c>
      <c r="P52" s="116">
        <f t="shared" si="25"/>
        <v>1540774.0861568297</v>
      </c>
      <c r="Q52" s="116">
        <f t="shared" si="25"/>
        <v>1599679.7668516745</v>
      </c>
      <c r="R52" s="116">
        <f t="shared" si="25"/>
        <v>1660845.4719968305</v>
      </c>
      <c r="S52" s="116">
        <f t="shared" si="25"/>
        <v>1724358.1586153167</v>
      </c>
      <c r="T52" s="116">
        <f t="shared" si="25"/>
        <v>1790308.1371425278</v>
      </c>
      <c r="U52" s="116">
        <f t="shared" si="25"/>
        <v>1858789.200984082</v>
      </c>
      <c r="V52" s="116">
        <f t="shared" si="25"/>
        <v>1929898.7610864593</v>
      </c>
      <c r="W52" s="116">
        <f t="shared" si="25"/>
        <v>2003737.9857145948</v>
      </c>
      <c r="X52" s="116">
        <f t="shared" si="25"/>
        <v>2080411.9456381558</v>
      </c>
      <c r="Y52" s="116">
        <f t="shared" si="25"/>
        <v>2160029.7649360201</v>
      </c>
      <c r="Z52" s="116">
        <f t="shared" si="25"/>
        <v>2242704.7776366239</v>
      </c>
      <c r="AA52" s="116">
        <f t="shared" si="25"/>
        <v>2328554.6904202718</v>
      </c>
      <c r="AB52" s="116">
        <f t="shared" si="25"/>
        <v>2417701.7516182773</v>
      </c>
      <c r="AC52" s="116">
        <f t="shared" si="25"/>
        <v>2510272.9267529058</v>
      </c>
      <c r="AD52" s="116">
        <f t="shared" si="25"/>
        <v>2606400.0808715611</v>
      </c>
      <c r="AE52" s="116">
        <f t="shared" si="25"/>
        <v>2706220.1679384699</v>
      </c>
      <c r="AF52" s="121">
        <f t="shared" si="25"/>
        <v>2809875.4275573515</v>
      </c>
      <c r="AG52" s="116">
        <f t="shared" si="25"/>
        <v>2917513.5893091452</v>
      </c>
      <c r="AH52" s="116">
        <f t="shared" si="25"/>
        <v>3029288.0849999022</v>
      </c>
    </row>
    <row r="53" spans="1:34">
      <c r="A53" s="41">
        <f t="shared" si="2"/>
        <v>49</v>
      </c>
      <c r="B53" s="51" t="str">
        <f t="shared" si="19"/>
        <v>Growth</v>
      </c>
      <c r="C53" s="70">
        <f>AVERAGE(E53:AH53)</f>
        <v>3.4235327646218013E-2</v>
      </c>
      <c r="D53" s="171"/>
      <c r="E53" s="165"/>
      <c r="F53" s="165">
        <f t="shared" ref="F53:AH53" si="26">F52/E52-1</f>
        <v>8.3511714345230192E-3</v>
      </c>
      <c r="G53" s="165">
        <f t="shared" si="26"/>
        <v>8.3567744490773421E-3</v>
      </c>
      <c r="H53" s="165">
        <f t="shared" si="26"/>
        <v>8.3623354114821247E-3</v>
      </c>
      <c r="I53" s="165">
        <f t="shared" si="26"/>
        <v>8.3678545846230801E-3</v>
      </c>
      <c r="J53" s="165">
        <f t="shared" si="26"/>
        <v>3.862453219768458E-2</v>
      </c>
      <c r="K53" s="165">
        <f t="shared" si="26"/>
        <v>3.8630131669864509E-2</v>
      </c>
      <c r="L53" s="165">
        <f t="shared" si="26"/>
        <v>3.8635688907494137E-2</v>
      </c>
      <c r="M53" s="165">
        <f t="shared" si="26"/>
        <v>3.8641204178671895E-2</v>
      </c>
      <c r="N53" s="165">
        <f t="shared" si="26"/>
        <v>3.8646677750788561E-2</v>
      </c>
      <c r="O53" s="165">
        <f t="shared" si="26"/>
        <v>3.8652109890506381E-2</v>
      </c>
      <c r="P53" s="165">
        <f t="shared" si="26"/>
        <v>3.8657500863747085E-2</v>
      </c>
      <c r="Q53" s="165">
        <f t="shared" si="26"/>
        <v>3.8231224956394527E-2</v>
      </c>
      <c r="R53" s="165">
        <f t="shared" si="26"/>
        <v>3.823621853112269E-2</v>
      </c>
      <c r="S53" s="165">
        <f t="shared" si="26"/>
        <v>3.8241177574530827E-2</v>
      </c>
      <c r="T53" s="165">
        <f t="shared" si="26"/>
        <v>3.8246102294763329E-2</v>
      </c>
      <c r="U53" s="165">
        <f t="shared" si="26"/>
        <v>3.8250992899387271E-2</v>
      </c>
      <c r="V53" s="165">
        <f t="shared" si="26"/>
        <v>3.8255849595387303E-2</v>
      </c>
      <c r="W53" s="165">
        <f t="shared" si="26"/>
        <v>3.8260672589150113E-2</v>
      </c>
      <c r="X53" s="165">
        <f t="shared" si="26"/>
        <v>3.8265462086459756E-2</v>
      </c>
      <c r="Y53" s="165">
        <f t="shared" si="26"/>
        <v>3.8270218292484337E-2</v>
      </c>
      <c r="Z53" s="165">
        <f t="shared" si="26"/>
        <v>3.8274941411769126E-2</v>
      </c>
      <c r="AA53" s="165">
        <f t="shared" si="26"/>
        <v>3.8279631648226564E-2</v>
      </c>
      <c r="AB53" s="165">
        <f t="shared" si="26"/>
        <v>3.8284289205127386E-2</v>
      </c>
      <c r="AC53" s="165">
        <f t="shared" si="26"/>
        <v>3.8288914285091735E-2</v>
      </c>
      <c r="AD53" s="165">
        <f t="shared" si="26"/>
        <v>3.8293507090082723E-2</v>
      </c>
      <c r="AE53" s="165">
        <f t="shared" si="26"/>
        <v>3.829806782139511E-2</v>
      </c>
      <c r="AF53" s="165">
        <f t="shared" si="26"/>
        <v>3.830259667964997E-2</v>
      </c>
      <c r="AG53" s="165">
        <f t="shared" si="26"/>
        <v>3.8307093864785369E-2</v>
      </c>
      <c r="AH53" s="165">
        <f t="shared" si="26"/>
        <v>3.8311559576051479E-2</v>
      </c>
    </row>
    <row r="54" spans="1:34">
      <c r="A54" s="41">
        <f t="shared" si="2"/>
        <v>50</v>
      </c>
      <c r="B54" s="51"/>
      <c r="C54" s="52"/>
      <c r="D54" s="168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</row>
    <row r="55" spans="1:34">
      <c r="A55" s="41">
        <f t="shared" si="2"/>
        <v>51</v>
      </c>
      <c r="B55" s="47" t="s">
        <v>85</v>
      </c>
      <c r="C55" s="52"/>
      <c r="D55" s="168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</row>
    <row r="56" spans="1:34">
      <c r="A56" s="41">
        <f t="shared" si="2"/>
        <v>52</v>
      </c>
      <c r="B56" s="51" t="s">
        <v>90</v>
      </c>
      <c r="C56" s="52"/>
      <c r="D56" s="118">
        <f>Assumptions!E15/1000</f>
        <v>95544.607186807334</v>
      </c>
      <c r="E56" s="118">
        <f>Assumptions!F15/1000</f>
        <v>101234.32471769433</v>
      </c>
      <c r="F56" s="118">
        <f>Assumptions!G15/1000</f>
        <v>107188.8657005662</v>
      </c>
      <c r="G56" s="118">
        <f>Assumptions!H15/1000</f>
        <v>113494.23859197991</v>
      </c>
      <c r="H56" s="118">
        <f>Assumptions!I15/1000</f>
        <v>120171.14372224383</v>
      </c>
      <c r="I56" s="118">
        <f>Assumptions!J15/1000</f>
        <v>127241.50432820609</v>
      </c>
      <c r="J56" s="118">
        <f>Assumptions!K15/1000</f>
        <v>134728.53887510466</v>
      </c>
      <c r="K56" s="118">
        <f>Assumptions!L15/1000</f>
        <v>142656.83765935909</v>
      </c>
      <c r="L56" s="118">
        <f>Assumptions!M15/1000</f>
        <v>151052.44394590129</v>
      </c>
      <c r="M56" s="118">
        <f>Assumptions!N15/1000</f>
        <v>159942.93990867643</v>
      </c>
      <c r="N56" s="118">
        <f>Assumptions!O15/1000</f>
        <v>169357.53765886789</v>
      </c>
      <c r="O56" s="118">
        <f>Assumptions!P15/1000</f>
        <v>179327.17566227139</v>
      </c>
      <c r="P56" s="118">
        <f>Assumptions!Q15/1000</f>
        <v>189884.6208651101</v>
      </c>
      <c r="Q56" s="118">
        <f>Assumptions!R15/1000</f>
        <v>200985.16401572412</v>
      </c>
      <c r="R56" s="118">
        <f>Assumptions!S15/1000</f>
        <v>212735.60112397358</v>
      </c>
      <c r="S56" s="118">
        <f>Assumptions!T15/1000</f>
        <v>225174.03004797106</v>
      </c>
      <c r="T56" s="118">
        <f>Assumptions!U15/1000</f>
        <v>238340.78450686487</v>
      </c>
      <c r="U56" s="118">
        <f>Assumptions!V15/1000</f>
        <v>252278.56542509579</v>
      </c>
      <c r="V56" s="118">
        <f>Assumptions!W15/1000</f>
        <v>267032.57999890082</v>
      </c>
      <c r="W56" s="118">
        <f>Assumptions!X15/1000</f>
        <v>282650.68893941841</v>
      </c>
      <c r="X56" s="118">
        <f>Assumptions!Y15/1000</f>
        <v>299183.56237349968</v>
      </c>
      <c r="Y56" s="118">
        <f>Assumptions!Z15/1000</f>
        <v>316684.84491165419</v>
      </c>
      <c r="Z56" s="118">
        <f>Assumptions!AA15/1000</f>
        <v>335211.33042255434</v>
      </c>
      <c r="AA56" s="118">
        <f>Assumptions!AB15/1000</f>
        <v>354823.14708528633</v>
      </c>
      <c r="AB56" s="118">
        <f>Assumptions!AC15/1000</f>
        <v>375583.95332415926</v>
      </c>
      <c r="AC56" s="118">
        <f>Assumptions!AD15/1000</f>
        <v>397561.14526651113</v>
      </c>
      <c r="AD56" s="118">
        <f>Assumptions!AE15/1000</f>
        <v>420826.07640164858</v>
      </c>
      <c r="AE56" s="118">
        <f>Assumptions!AF15/1000</f>
        <v>445454.29015900102</v>
      </c>
      <c r="AF56" s="118">
        <f>Assumptions!AG15/1000</f>
        <v>471525.76616585196</v>
      </c>
      <c r="AG56" s="118">
        <f>Assumptions!AH15/1000</f>
        <v>499125.18098978949</v>
      </c>
      <c r="AH56" s="115">
        <f>Assumptions!AI15/1000</f>
        <v>528342.18421843264</v>
      </c>
    </row>
    <row r="57" spans="1:34">
      <c r="A57" s="41">
        <f t="shared" si="2"/>
        <v>53</v>
      </c>
      <c r="B57" s="51" t="s">
        <v>91</v>
      </c>
      <c r="C57" s="52"/>
      <c r="D57" s="172">
        <f>Assumptions!E76/1000</f>
        <v>433343.66101617715</v>
      </c>
      <c r="E57" s="172">
        <f>Assumptions!F76/1000</f>
        <v>459048.10231092188</v>
      </c>
      <c r="F57" s="172">
        <f>Assumptions!G76/1000</f>
        <v>485399.22138095542</v>
      </c>
      <c r="G57" s="172">
        <f>Assumptions!H76/1000</f>
        <v>508278.34971832152</v>
      </c>
      <c r="H57" s="172">
        <f>Assumptions!I76/1000</f>
        <v>529631.64601056708</v>
      </c>
      <c r="I57" s="172">
        <f>Assumptions!J76/1000</f>
        <v>551709.00141690113</v>
      </c>
      <c r="J57" s="172">
        <f>Assumptions!K76/1000</f>
        <v>574723.37496862339</v>
      </c>
      <c r="K57" s="172">
        <f>Assumptions!L76/1000</f>
        <v>598846.09099890071</v>
      </c>
      <c r="L57" s="172">
        <f>Assumptions!M76/1000</f>
        <v>624283.69473424542</v>
      </c>
      <c r="M57" s="172">
        <f>Assumptions!N76/1000</f>
        <v>650126.32037320372</v>
      </c>
      <c r="N57" s="172">
        <f>Assumptions!O76/1000</f>
        <v>677061.1449158123</v>
      </c>
      <c r="O57" s="172">
        <f>Assumptions!P76/1000</f>
        <v>704434.51174227614</v>
      </c>
      <c r="P57" s="172">
        <f>Assumptions!Q76/1000</f>
        <v>732742.64138925972</v>
      </c>
      <c r="Q57" s="172">
        <f>Assumptions!R76/1000</f>
        <v>761497.8048873127</v>
      </c>
      <c r="R57" s="172">
        <f>Assumptions!S76/1000</f>
        <v>791512.65823775402</v>
      </c>
      <c r="S57" s="172">
        <f>Assumptions!T76/1000</f>
        <v>822864.59364700736</v>
      </c>
      <c r="T57" s="172">
        <f>Assumptions!U76/1000</f>
        <v>855635.37024013221</v>
      </c>
      <c r="U57" s="172">
        <f>Assumptions!V76/1000</f>
        <v>889911.84743581875</v>
      </c>
      <c r="V57" s="172">
        <f>Assumptions!W76/1000</f>
        <v>926041.86952815391</v>
      </c>
      <c r="W57" s="172">
        <f>Assumptions!X76/1000</f>
        <v>963830.78598980675</v>
      </c>
      <c r="X57" s="172">
        <f>Assumptions!Y76/1000</f>
        <v>1003191.8827019262</v>
      </c>
      <c r="Y57" s="172">
        <f>Assumptions!Z76/1000</f>
        <v>1044191.7672896946</v>
      </c>
      <c r="Z57" s="172">
        <f>Assumptions!AA76/1000</f>
        <v>1086899.9170184811</v>
      </c>
      <c r="AA57" s="172">
        <f>Assumptions!AB76/1000</f>
        <v>1131388.8043311338</v>
      </c>
      <c r="AB57" s="172">
        <f>Assumptions!AC76/1000</f>
        <v>1177734.0279534957</v>
      </c>
      <c r="AC57" s="172">
        <f>Assumptions!AD76/1000</f>
        <v>1226014.4498181762</v>
      </c>
      <c r="AD57" s="172">
        <f>Assumptions!AE76/1000</f>
        <v>1276312.3380680047</v>
      </c>
      <c r="AE57" s="172">
        <f>Assumptions!AF76/1000</f>
        <v>1328713.5164124328</v>
      </c>
      <c r="AF57" s="172">
        <f>Assumptions!AG76/1000</f>
        <v>1383307.5201225963</v>
      </c>
      <c r="AG57" s="172">
        <f>Assumptions!AH76/1000</f>
        <v>1440187.7589637178</v>
      </c>
      <c r="AH57" s="127">
        <f>Assumptions!AI76/1000</f>
        <v>1499451.687377125</v>
      </c>
    </row>
    <row r="58" spans="1:34">
      <c r="A58" s="41">
        <f t="shared" si="2"/>
        <v>54</v>
      </c>
      <c r="B58" s="51" t="s">
        <v>316</v>
      </c>
      <c r="C58" s="52"/>
      <c r="D58" s="172">
        <f>Assumptions!E83</f>
        <v>221708.58215827018</v>
      </c>
      <c r="E58" s="172">
        <f>Assumptions!F83</f>
        <v>293654.89958075638</v>
      </c>
      <c r="F58" s="172">
        <f>Assumptions!G83</f>
        <v>298260.69825212256</v>
      </c>
      <c r="G58" s="172">
        <f>Assumptions!H83</f>
        <v>323716.14005995443</v>
      </c>
      <c r="H58" s="172">
        <f>Assumptions!I83</f>
        <v>330898.40349259542</v>
      </c>
      <c r="I58" s="172">
        <f>Assumptions!J83</f>
        <v>337688.13290864788</v>
      </c>
      <c r="J58" s="172">
        <f>Assumptions!K83</f>
        <v>349800.67240930611</v>
      </c>
      <c r="K58" s="172">
        <f>Assumptions!L83</f>
        <v>362909.8412558274</v>
      </c>
      <c r="L58" s="172">
        <f>Assumptions!M83</f>
        <v>377192.45720946096</v>
      </c>
      <c r="M58" s="172">
        <f>Assumptions!N83</f>
        <v>388657.11836827133</v>
      </c>
      <c r="N58" s="172">
        <f>Assumptions!O83</f>
        <v>402878.15344272298</v>
      </c>
      <c r="O58" s="172">
        <f>Assumptions!P83</f>
        <v>415684.17150961305</v>
      </c>
      <c r="P58" s="172">
        <f>Assumptions!Q83</f>
        <v>429858.96728599828</v>
      </c>
      <c r="Q58" s="172">
        <f>Assumptions!R83</f>
        <v>443701.73791397805</v>
      </c>
      <c r="R58" s="172">
        <f>Assumptions!S83</f>
        <v>459995.92345432146</v>
      </c>
      <c r="S58" s="172">
        <f>Assumptions!T83</f>
        <v>475242.70668856474</v>
      </c>
      <c r="T58" s="172">
        <f>Assumptions!U83</f>
        <v>492587.29138019163</v>
      </c>
      <c r="U58" s="172">
        <f>Assumptions!V83</f>
        <v>510837.91096755175</v>
      </c>
      <c r="V58" s="172">
        <f>Assumptions!W83</f>
        <v>531131.98389097583</v>
      </c>
      <c r="W58" s="172">
        <f>Assumptions!X83</f>
        <v>551243.41954578913</v>
      </c>
      <c r="X58" s="172">
        <f>Assumptions!Y83</f>
        <v>567574.65338225418</v>
      </c>
      <c r="Y58" s="172">
        <f>Assumptions!Z83</f>
        <v>592346.2970706484</v>
      </c>
      <c r="Z58" s="172">
        <f>Assumptions!AA83</f>
        <v>613610.17210397578</v>
      </c>
      <c r="AA58" s="172">
        <f>Assumptions!AB83</f>
        <v>635710.79586051742</v>
      </c>
      <c r="AB58" s="172">
        <f>Assumptions!AC83</f>
        <v>658683.49927274778</v>
      </c>
      <c r="AC58" s="172">
        <f>Assumptions!AD83</f>
        <v>682565.25356267404</v>
      </c>
      <c r="AD58" s="172">
        <f>Assumptions!AE83</f>
        <v>707394.73972035781</v>
      </c>
      <c r="AE58" s="172">
        <f>Assumptions!AF83</f>
        <v>733787.85248857038</v>
      </c>
      <c r="AF58" s="172">
        <f>Assumptions!AG83</f>
        <v>761260.7272516205</v>
      </c>
      <c r="AG58" s="172">
        <f>Assumptions!AH83</f>
        <v>789858.77430661698</v>
      </c>
      <c r="AH58" s="127">
        <f>Assumptions!AI83</f>
        <v>819629.45580296963</v>
      </c>
    </row>
    <row r="59" spans="1:34">
      <c r="A59" s="41">
        <f t="shared" si="2"/>
        <v>55</v>
      </c>
      <c r="B59" s="51" t="s">
        <v>92</v>
      </c>
      <c r="C59" s="52"/>
      <c r="D59" s="172">
        <f>Assumptions!E89</f>
        <v>63186.945915106997</v>
      </c>
      <c r="E59" s="172">
        <f>Assumptions!F89</f>
        <v>83691.64638051558</v>
      </c>
      <c r="F59" s="172">
        <f>Assumptions!G89</f>
        <v>85004.299001854932</v>
      </c>
      <c r="G59" s="172">
        <f>Assumptions!H89</f>
        <v>92259.099917087005</v>
      </c>
      <c r="H59" s="172">
        <f>Assumptions!I89</f>
        <v>94306.04499538969</v>
      </c>
      <c r="I59" s="172">
        <f>Assumptions!J89</f>
        <v>96241.117878964636</v>
      </c>
      <c r="J59" s="172">
        <f>Assumptions!K89</f>
        <v>99693.191636652235</v>
      </c>
      <c r="K59" s="172">
        <f>Assumptions!L89</f>
        <v>103429.30475791081</v>
      </c>
      <c r="L59" s="172">
        <f>Assumptions!M89</f>
        <v>107499.85030469637</v>
      </c>
      <c r="M59" s="172">
        <f>Assumptions!N89</f>
        <v>110767.27873495733</v>
      </c>
      <c r="N59" s="172">
        <f>Assumptions!O89</f>
        <v>114820.27373117604</v>
      </c>
      <c r="O59" s="127">
        <f>Assumptions!P89</f>
        <v>118469.98888023972</v>
      </c>
      <c r="P59" s="127">
        <f>Assumptions!Q89</f>
        <v>122509.80567650951</v>
      </c>
      <c r="Q59" s="127">
        <f>Assumptions!R89</f>
        <v>126454.99530548374</v>
      </c>
      <c r="R59" s="127">
        <f>Assumptions!S89</f>
        <v>131098.83818448163</v>
      </c>
      <c r="S59" s="127">
        <f>Assumptions!T89</f>
        <v>135444.17140624096</v>
      </c>
      <c r="T59" s="127">
        <f>Assumptions!U89</f>
        <v>140387.37804335461</v>
      </c>
      <c r="U59" s="127">
        <f>Assumptions!V89</f>
        <v>145588.80462575224</v>
      </c>
      <c r="V59" s="127">
        <f>Assumptions!W89</f>
        <v>151372.6154089281</v>
      </c>
      <c r="W59" s="127">
        <f>Assumptions!X89</f>
        <v>157104.3745705499</v>
      </c>
      <c r="X59" s="127">
        <f>Assumptions!Y89</f>
        <v>161758.77621394244</v>
      </c>
      <c r="Y59" s="127">
        <f>Assumptions!Z89</f>
        <v>168818.6946651348</v>
      </c>
      <c r="Z59" s="127">
        <f>Assumptions!AA89</f>
        <v>174878.89904963312</v>
      </c>
      <c r="AA59" s="127">
        <f>Assumptions!AB89</f>
        <v>181177.57682024746</v>
      </c>
      <c r="AB59" s="127">
        <f>Assumptions!AC89</f>
        <v>187724.7972927331</v>
      </c>
      <c r="AC59" s="127">
        <f>Assumptions!AD89</f>
        <v>194531.0972653621</v>
      </c>
      <c r="AD59" s="127">
        <f>Assumptions!AE89</f>
        <v>201607.50082030197</v>
      </c>
      <c r="AE59" s="127">
        <f>Assumptions!AF89</f>
        <v>209129.53795924256</v>
      </c>
      <c r="AF59" s="127">
        <f>Assumptions!AG89</f>
        <v>216959.30726671181</v>
      </c>
      <c r="AG59" s="127">
        <f>Assumptions!AH89</f>
        <v>225109.75067738583</v>
      </c>
      <c r="AH59" s="127">
        <f>Assumptions!AI89</f>
        <v>233594.39490384632</v>
      </c>
    </row>
    <row r="60" spans="1:34" s="129" customFormat="1">
      <c r="A60" s="41">
        <f t="shared" si="2"/>
        <v>56</v>
      </c>
      <c r="B60" s="66" t="s">
        <v>324</v>
      </c>
      <c r="C60" s="128"/>
      <c r="D60" s="191">
        <f>Assumptions!E97</f>
        <v>144775.70414935041</v>
      </c>
      <c r="E60" s="191">
        <f>Assumptions!F97</f>
        <v>191756.64942623393</v>
      </c>
      <c r="F60" s="191">
        <f>Assumptions!G97</f>
        <v>194764.23595863604</v>
      </c>
      <c r="G60" s="191">
        <f>Assumptions!H97</f>
        <v>211386.6394591502</v>
      </c>
      <c r="H60" s="191">
        <f>Assumptions!I97</f>
        <v>216076.65748066478</v>
      </c>
      <c r="I60" s="191">
        <f>Assumptions!J97</f>
        <v>220510.35078934702</v>
      </c>
      <c r="J60" s="191">
        <f>Assumptions!K97</f>
        <v>228419.83908327686</v>
      </c>
      <c r="K60" s="191">
        <f>Assumptions!L97</f>
        <v>236980.12634005529</v>
      </c>
      <c r="L60" s="191">
        <f>Assumptions!M97</f>
        <v>246306.67455777799</v>
      </c>
      <c r="M60" s="191">
        <f>Assumptions!N97</f>
        <v>253793.09829448117</v>
      </c>
      <c r="N60" s="191">
        <f>Assumptions!O97</f>
        <v>263079.43419809808</v>
      </c>
      <c r="O60" s="196">
        <f>Assumptions!P97</f>
        <v>271441.76399577729</v>
      </c>
      <c r="P60" s="196">
        <f>Assumptions!Q97</f>
        <v>280697.90563775686</v>
      </c>
      <c r="Q60" s="196">
        <f>Assumptions!R97</f>
        <v>289737.2348578276</v>
      </c>
      <c r="R60" s="196">
        <f>Assumptions!S97</f>
        <v>300377.33801567188</v>
      </c>
      <c r="S60" s="196">
        <f>Assumptions!T97</f>
        <v>310333.48746763275</v>
      </c>
      <c r="T60" s="196">
        <f>Assumptions!U97</f>
        <v>321659.50127126509</v>
      </c>
      <c r="U60" s="196">
        <f>Assumptions!V97</f>
        <v>333577.15586181125</v>
      </c>
      <c r="V60" s="196">
        <f>Assumptions!W97</f>
        <v>346829.18548080721</v>
      </c>
      <c r="W60" s="196">
        <f>Assumptions!X97</f>
        <v>359961.95296340028</v>
      </c>
      <c r="X60" s="196">
        <f>Assumptions!Y97</f>
        <v>370626.24865861196</v>
      </c>
      <c r="Y60" s="196">
        <f>Assumptions!Z97</f>
        <v>386802.13198713341</v>
      </c>
      <c r="Z60" s="196">
        <f>Assumptions!AA97</f>
        <v>400687.44238389621</v>
      </c>
      <c r="AA60" s="196">
        <f>Assumptions!AB97</f>
        <v>415119.14969691786</v>
      </c>
      <c r="AB60" s="196">
        <f>Assumptions!AC97</f>
        <v>430120.32502510422</v>
      </c>
      <c r="AC60" s="196">
        <f>Assumptions!AD97</f>
        <v>445715.11057642609</v>
      </c>
      <c r="AD60" s="196">
        <f>Assumptions!AE97</f>
        <v>461928.7650373936</v>
      </c>
      <c r="AE60" s="196">
        <f>Assumptions!AF97</f>
        <v>479163.46767503646</v>
      </c>
      <c r="AF60" s="196">
        <f>Assumptions!AG97</f>
        <v>497103.25489530811</v>
      </c>
      <c r="AG60" s="196">
        <f>Assumptions!AH97</f>
        <v>515777.77962222084</v>
      </c>
      <c r="AH60" s="196">
        <f>Assumptions!AI97</f>
        <v>535218.03463933908</v>
      </c>
    </row>
    <row r="61" spans="1:34">
      <c r="A61" s="41">
        <f t="shared" si="2"/>
        <v>57</v>
      </c>
      <c r="B61" s="51" t="s">
        <v>93</v>
      </c>
      <c r="C61" s="52"/>
      <c r="D61" s="118">
        <f t="shared" ref="D61:AH61" si="27">SUM(D56:D60)</f>
        <v>958559.50042571209</v>
      </c>
      <c r="E61" s="115">
        <f t="shared" si="27"/>
        <v>1129385.6224161221</v>
      </c>
      <c r="F61" s="115">
        <f t="shared" si="27"/>
        <v>1170617.3202941353</v>
      </c>
      <c r="G61" s="115">
        <f t="shared" si="27"/>
        <v>1249134.4677464929</v>
      </c>
      <c r="H61" s="115">
        <f t="shared" si="27"/>
        <v>1291083.8957014608</v>
      </c>
      <c r="I61" s="115">
        <f t="shared" si="27"/>
        <v>1333390.1073220668</v>
      </c>
      <c r="J61" s="115">
        <f t="shared" si="27"/>
        <v>1387365.6169729633</v>
      </c>
      <c r="K61" s="115">
        <f t="shared" si="27"/>
        <v>1444822.2010120533</v>
      </c>
      <c r="L61" s="115">
        <f t="shared" si="27"/>
        <v>1506335.1207520822</v>
      </c>
      <c r="M61" s="115">
        <f t="shared" si="27"/>
        <v>1563286.7556795899</v>
      </c>
      <c r="N61" s="115">
        <f t="shared" si="27"/>
        <v>1627196.5439466774</v>
      </c>
      <c r="O61" s="115">
        <f t="shared" si="27"/>
        <v>1689357.6117901776</v>
      </c>
      <c r="P61" s="115">
        <f t="shared" si="27"/>
        <v>1755693.9408546346</v>
      </c>
      <c r="Q61" s="115">
        <f t="shared" si="27"/>
        <v>1822376.9369803262</v>
      </c>
      <c r="R61" s="115">
        <f t="shared" si="27"/>
        <v>1895720.3590162026</v>
      </c>
      <c r="S61" s="115">
        <f t="shared" si="27"/>
        <v>1969058.9892574167</v>
      </c>
      <c r="T61" s="115">
        <f t="shared" si="27"/>
        <v>2048610.3254418084</v>
      </c>
      <c r="U61" s="115">
        <f t="shared" si="27"/>
        <v>2132194.2843160294</v>
      </c>
      <c r="V61" s="115">
        <f t="shared" si="27"/>
        <v>2222408.234307766</v>
      </c>
      <c r="W61" s="115">
        <f t="shared" si="27"/>
        <v>2314791.2220089645</v>
      </c>
      <c r="X61" s="115">
        <f t="shared" si="27"/>
        <v>2402335.1233302345</v>
      </c>
      <c r="Y61" s="115">
        <f t="shared" si="27"/>
        <v>2508843.7359242658</v>
      </c>
      <c r="Z61" s="115">
        <f t="shared" si="27"/>
        <v>2611287.7609785404</v>
      </c>
      <c r="AA61" s="115">
        <f t="shared" si="27"/>
        <v>2718219.4737941027</v>
      </c>
      <c r="AB61" s="115">
        <f t="shared" si="27"/>
        <v>2829846.6028682403</v>
      </c>
      <c r="AC61" s="115">
        <f t="shared" si="27"/>
        <v>2946387.0564891496</v>
      </c>
      <c r="AD61" s="115">
        <f t="shared" si="27"/>
        <v>3068069.4200477069</v>
      </c>
      <c r="AE61" s="115">
        <f t="shared" si="27"/>
        <v>3196248.6646942832</v>
      </c>
      <c r="AF61" s="115">
        <f t="shared" si="27"/>
        <v>3330156.5757020884</v>
      </c>
      <c r="AG61" s="115">
        <f t="shared" si="27"/>
        <v>3470059.2445597313</v>
      </c>
      <c r="AH61" s="115">
        <f t="shared" si="27"/>
        <v>3616235.7569417125</v>
      </c>
    </row>
    <row r="62" spans="1:34">
      <c r="A62" s="41">
        <f t="shared" si="2"/>
        <v>58</v>
      </c>
      <c r="B62" s="51"/>
      <c r="C62" s="52"/>
      <c r="D62" s="168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</row>
    <row r="63" spans="1:34">
      <c r="A63" s="41">
        <f t="shared" si="2"/>
        <v>59</v>
      </c>
      <c r="B63" s="130" t="s">
        <v>97</v>
      </c>
      <c r="C63" s="52"/>
      <c r="D63" s="118">
        <f t="shared" ref="D63:AH63" si="28">D52+D61</f>
        <v>2217085.8215827015</v>
      </c>
      <c r="E63" s="115">
        <f t="shared" si="28"/>
        <v>2272313.2770923371</v>
      </c>
      <c r="F63" s="115">
        <f t="shared" si="28"/>
        <v>2323089.7597518088</v>
      </c>
      <c r="G63" s="115">
        <f t="shared" si="28"/>
        <v>2411237.8594394922</v>
      </c>
      <c r="H63" s="115">
        <f t="shared" si="28"/>
        <v>2462905.1857386176</v>
      </c>
      <c r="I63" s="115">
        <f t="shared" si="28"/>
        <v>2515017.0275134202</v>
      </c>
      <c r="J63" s="115">
        <f t="shared" si="28"/>
        <v>2614632.3241888983</v>
      </c>
      <c r="K63" s="115">
        <f t="shared" si="28"/>
        <v>2719498.3827217813</v>
      </c>
      <c r="L63" s="115">
        <f t="shared" si="28"/>
        <v>2830259.2948761396</v>
      </c>
      <c r="M63" s="115">
        <f t="shared" si="28"/>
        <v>2938368.9541330542</v>
      </c>
      <c r="N63" s="115">
        <f t="shared" si="28"/>
        <v>3055421.1010046187</v>
      </c>
      <c r="O63" s="115">
        <f t="shared" si="28"/>
        <v>3172786.0613758424</v>
      </c>
      <c r="P63" s="115">
        <f t="shared" si="28"/>
        <v>3296468.0270114643</v>
      </c>
      <c r="Q63" s="115">
        <f t="shared" si="28"/>
        <v>3422056.7038320005</v>
      </c>
      <c r="R63" s="115">
        <f t="shared" si="28"/>
        <v>3556565.8310130332</v>
      </c>
      <c r="S63" s="115">
        <f t="shared" si="28"/>
        <v>3693417.1478727334</v>
      </c>
      <c r="T63" s="115">
        <f t="shared" si="28"/>
        <v>3838918.4625843363</v>
      </c>
      <c r="U63" s="115">
        <f t="shared" si="28"/>
        <v>3990983.4853001116</v>
      </c>
      <c r="V63" s="115">
        <f t="shared" si="28"/>
        <v>4152306.9953942252</v>
      </c>
      <c r="W63" s="115">
        <f t="shared" si="28"/>
        <v>4318529.2077235598</v>
      </c>
      <c r="X63" s="115">
        <f t="shared" si="28"/>
        <v>4482747.0689683901</v>
      </c>
      <c r="Y63" s="115">
        <f t="shared" si="28"/>
        <v>4668873.5008602859</v>
      </c>
      <c r="Z63" s="115">
        <f t="shared" si="28"/>
        <v>4853992.5386151643</v>
      </c>
      <c r="AA63" s="115">
        <f t="shared" si="28"/>
        <v>5046774.1642143745</v>
      </c>
      <c r="AB63" s="115">
        <f t="shared" si="28"/>
        <v>5247548.3544865176</v>
      </c>
      <c r="AC63" s="115">
        <f t="shared" si="28"/>
        <v>5456659.9832420554</v>
      </c>
      <c r="AD63" s="115">
        <f t="shared" si="28"/>
        <v>5674469.5009192675</v>
      </c>
      <c r="AE63" s="115">
        <f t="shared" si="28"/>
        <v>5902468.8326327531</v>
      </c>
      <c r="AF63" s="115">
        <f t="shared" si="28"/>
        <v>6140032.00325944</v>
      </c>
      <c r="AG63" s="115">
        <f t="shared" si="28"/>
        <v>6387572.8338688761</v>
      </c>
      <c r="AH63" s="115">
        <f t="shared" si="28"/>
        <v>6645523.8419416146</v>
      </c>
    </row>
    <row r="64" spans="1:34">
      <c r="A64" s="41">
        <f t="shared" si="2"/>
        <v>60</v>
      </c>
      <c r="B64" s="51" t="str">
        <f>B53</f>
        <v>Growth</v>
      </c>
      <c r="C64" s="70">
        <f>AVERAGE(E64:AH64)</f>
        <v>3.771306061232476E-2</v>
      </c>
      <c r="D64" s="120"/>
      <c r="E64" s="165"/>
      <c r="F64" s="165">
        <f t="shared" ref="F64" si="29">F63/E63-1</f>
        <v>2.2345722824119285E-2</v>
      </c>
      <c r="G64" s="165">
        <f t="shared" ref="G64" si="30">G63/F63-1</f>
        <v>3.7944336553358493E-2</v>
      </c>
      <c r="H64" s="165">
        <f t="shared" ref="H64" si="31">H63/G63-1</f>
        <v>2.1427718587305078E-2</v>
      </c>
      <c r="I64" s="165">
        <f t="shared" ref="I64" si="32">I63/H63-1</f>
        <v>2.1158687746712701E-2</v>
      </c>
      <c r="J64" s="165">
        <f t="shared" ref="J64" si="33">J63/I63-1</f>
        <v>3.9608199700328584E-2</v>
      </c>
      <c r="K64" s="165">
        <f t="shared" ref="K64" si="34">K63/J63-1</f>
        <v>4.0107382427245986E-2</v>
      </c>
      <c r="L64" s="165">
        <f t="shared" ref="L64" si="35">L63/K63-1</f>
        <v>4.0728434647386846E-2</v>
      </c>
      <c r="M64" s="165">
        <f t="shared" ref="M64" si="36">M63/L63-1</f>
        <v>3.819779320312966E-2</v>
      </c>
      <c r="N64" s="165">
        <f t="shared" ref="N64" si="37">N63/M63-1</f>
        <v>3.9835755379501014E-2</v>
      </c>
      <c r="O64" s="165">
        <f t="shared" ref="O64" si="38">O63/N63-1</f>
        <v>3.8412040923797575E-2</v>
      </c>
      <c r="P64" s="165">
        <f t="shared" ref="P64" si="39">P63/O63-1</f>
        <v>3.8982132183847495E-2</v>
      </c>
      <c r="Q64" s="165">
        <f t="shared" ref="Q64" si="40">Q63/P63-1</f>
        <v>3.8097950834485417E-2</v>
      </c>
      <c r="R64" s="165">
        <f t="shared" ref="R64" si="41">R63/Q63-1</f>
        <v>3.9306516175027228E-2</v>
      </c>
      <c r="S64" s="165">
        <f t="shared" ref="S64" si="42">S63/R63-1</f>
        <v>3.8478499586979353E-2</v>
      </c>
      <c r="T64" s="165">
        <f t="shared" ref="T64" si="43">T63/S63-1</f>
        <v>3.9394768824151383E-2</v>
      </c>
      <c r="U64" s="165">
        <f t="shared" ref="U64" si="44">U63/T63-1</f>
        <v>3.961142290409736E-2</v>
      </c>
      <c r="V64" s="165">
        <f t="shared" ref="V64" si="45">V63/U63-1</f>
        <v>4.042199389907597E-2</v>
      </c>
      <c r="W64" s="165">
        <f t="shared" ref="W64" si="46">W63/V63-1</f>
        <v>4.0031291644309963E-2</v>
      </c>
      <c r="X64" s="165">
        <f t="shared" ref="X64" si="47">X63/W63-1</f>
        <v>3.8026340299176731E-2</v>
      </c>
      <c r="Y64" s="165">
        <f t="shared" ref="Y64" si="48">Y63/X63-1</f>
        <v>4.1520618725144454E-2</v>
      </c>
      <c r="Z64" s="165">
        <f t="shared" ref="Z64" si="49">Z63/Y63-1</f>
        <v>3.9649615206059474E-2</v>
      </c>
      <c r="AA64" s="165">
        <f t="shared" ref="AA64" si="50">AA63/Z63-1</f>
        <v>3.9716094342042485E-2</v>
      </c>
      <c r="AB64" s="165">
        <f t="shared" ref="AB64" si="51">AB63/AA63-1</f>
        <v>3.9782677753998019E-2</v>
      </c>
      <c r="AC64" s="165">
        <f t="shared" ref="AC64" si="52">AC63/AB63-1</f>
        <v>3.9849395304142998E-2</v>
      </c>
      <c r="AD64" s="165">
        <f t="shared" ref="AD64" si="53">AD63/AC63-1</f>
        <v>3.9916270822467625E-2</v>
      </c>
      <c r="AE64" s="165">
        <f t="shared" ref="AE64" si="54">AE63/AD63-1</f>
        <v>4.0179849706928561E-2</v>
      </c>
      <c r="AF64" s="165">
        <f t="shared" ref="AF64" si="55">AF63/AE63-1</f>
        <v>4.0248102508103178E-2</v>
      </c>
      <c r="AG64" s="165">
        <f t="shared" ref="AG64" si="56">AG63/AF63-1</f>
        <v>4.0315886053692962E-2</v>
      </c>
      <c r="AH64" s="165">
        <f t="shared" ref="AH64" si="57">AH63/AG63-1</f>
        <v>4.0383258990802195E-2</v>
      </c>
    </row>
    <row r="65" spans="1:34">
      <c r="A65" s="41">
        <f t="shared" si="2"/>
        <v>61</v>
      </c>
      <c r="B65" s="51"/>
      <c r="C65" s="52"/>
      <c r="D65" s="168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</row>
    <row r="66" spans="1:34" s="47" customFormat="1">
      <c r="A66" s="41">
        <f t="shared" si="2"/>
        <v>62</v>
      </c>
      <c r="B66" s="47" t="s">
        <v>125</v>
      </c>
      <c r="D66" s="167"/>
      <c r="E66" s="132">
        <f t="shared" ref="E66:AH66" si="58">E43-E63</f>
        <v>664235.71871522674</v>
      </c>
      <c r="F66" s="132">
        <f t="shared" si="58"/>
        <v>659517.22276941687</v>
      </c>
      <c r="G66" s="132">
        <f t="shared" si="58"/>
        <v>825923.54116005171</v>
      </c>
      <c r="H66" s="132">
        <f t="shared" si="58"/>
        <v>846078.8491873364</v>
      </c>
      <c r="I66" s="132">
        <f t="shared" si="58"/>
        <v>861864.30157305812</v>
      </c>
      <c r="J66" s="132">
        <f t="shared" si="58"/>
        <v>883374.39990416262</v>
      </c>
      <c r="K66" s="132">
        <f t="shared" si="58"/>
        <v>909600.02983649261</v>
      </c>
      <c r="L66" s="132">
        <f t="shared" si="58"/>
        <v>941665.27721846988</v>
      </c>
      <c r="M66" s="132">
        <f t="shared" si="58"/>
        <v>948202.22954965895</v>
      </c>
      <c r="N66" s="132">
        <f t="shared" si="58"/>
        <v>973360.43342261063</v>
      </c>
      <c r="O66" s="132">
        <f t="shared" si="58"/>
        <v>984055.65372028807</v>
      </c>
      <c r="P66" s="132">
        <f t="shared" si="58"/>
        <v>1002121.6458485182</v>
      </c>
      <c r="Q66" s="132">
        <f t="shared" si="58"/>
        <v>1014960.6753077796</v>
      </c>
      <c r="R66" s="132">
        <f t="shared" si="58"/>
        <v>1043393.4035301814</v>
      </c>
      <c r="S66" s="132">
        <f t="shared" si="58"/>
        <v>1059009.9190129139</v>
      </c>
      <c r="T66" s="132">
        <f t="shared" si="58"/>
        <v>1086954.4512175797</v>
      </c>
      <c r="U66" s="132">
        <f t="shared" si="58"/>
        <v>1117395.6243754057</v>
      </c>
      <c r="V66" s="132">
        <f t="shared" si="58"/>
        <v>1159012.843515533</v>
      </c>
      <c r="W66" s="132">
        <f t="shared" si="58"/>
        <v>1193904.9877343317</v>
      </c>
      <c r="X66" s="132">
        <f t="shared" si="58"/>
        <v>1192999.4648541519</v>
      </c>
      <c r="Y66" s="132">
        <f t="shared" si="58"/>
        <v>1254589.4698461983</v>
      </c>
      <c r="Z66" s="132">
        <f t="shared" si="58"/>
        <v>1282109.1824245937</v>
      </c>
      <c r="AA66" s="132">
        <f t="shared" si="58"/>
        <v>1310333.7943907995</v>
      </c>
      <c r="AB66" s="132">
        <f t="shared" si="58"/>
        <v>1339286.6382409595</v>
      </c>
      <c r="AC66" s="132">
        <f t="shared" si="58"/>
        <v>1368992.5523846848</v>
      </c>
      <c r="AD66" s="132">
        <f t="shared" si="58"/>
        <v>1399477.8962843101</v>
      </c>
      <c r="AE66" s="132">
        <f t="shared" si="58"/>
        <v>1435409.6922529507</v>
      </c>
      <c r="AF66" s="132">
        <f t="shared" si="58"/>
        <v>1472575.2692567641</v>
      </c>
      <c r="AG66" s="132">
        <f t="shared" si="58"/>
        <v>1511014.9091972932</v>
      </c>
      <c r="AH66" s="132">
        <f t="shared" si="58"/>
        <v>1550770.7160880808</v>
      </c>
    </row>
    <row r="67" spans="1:34">
      <c r="A67" s="41">
        <f t="shared" si="2"/>
        <v>63</v>
      </c>
      <c r="D67" s="120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</row>
    <row r="68" spans="1:34">
      <c r="A68" s="41">
        <f t="shared" si="2"/>
        <v>64</v>
      </c>
      <c r="B68" s="47" t="s">
        <v>0</v>
      </c>
      <c r="D68" s="120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</row>
    <row r="69" spans="1:34" s="117" customFormat="1">
      <c r="A69" s="41">
        <f t="shared" si="2"/>
        <v>65</v>
      </c>
      <c r="B69" s="125" t="s">
        <v>252</v>
      </c>
      <c r="C69" s="126"/>
      <c r="D69" s="172"/>
      <c r="E69" s="181">
        <f>Debt!E45/1000</f>
        <v>376849.58046818443</v>
      </c>
      <c r="F69" s="181">
        <f>Debt!F45/1000</f>
        <v>376849.58046818443</v>
      </c>
      <c r="G69" s="181">
        <f>Debt!G45/1000</f>
        <v>503055.38913876819</v>
      </c>
      <c r="H69" s="181">
        <f>Debt!H45/1000</f>
        <v>503055.38913876819</v>
      </c>
      <c r="I69" s="181">
        <f>Debt!I45/1000</f>
        <v>503055.38913876819</v>
      </c>
      <c r="J69" s="181">
        <f>Debt!J45/1000</f>
        <v>503055.38913876819</v>
      </c>
      <c r="K69" s="181">
        <f>Debt!K45/1000</f>
        <v>503055.38913876819</v>
      </c>
      <c r="L69" s="181">
        <f>Debt!L45/1000</f>
        <v>503055.38913876819</v>
      </c>
      <c r="M69" s="181">
        <f>Debt!M45/1000</f>
        <v>503055.38913876819</v>
      </c>
      <c r="N69" s="181">
        <f>Debt!N45/1000</f>
        <v>503055.38913876819</v>
      </c>
      <c r="O69" s="181">
        <f>Debt!O45/1000</f>
        <v>503055.38913876819</v>
      </c>
      <c r="P69" s="181">
        <f>Debt!P45/1000</f>
        <v>503055.38913876819</v>
      </c>
      <c r="Q69" s="181">
        <f>Debt!Q45/1000</f>
        <v>503055.38913876819</v>
      </c>
      <c r="R69" s="181">
        <f>Debt!R45/1000</f>
        <v>503055.38913876819</v>
      </c>
      <c r="S69" s="181">
        <f>Debt!S45/1000</f>
        <v>503055.38913876819</v>
      </c>
      <c r="T69" s="181">
        <f>Debt!T45/1000</f>
        <v>503055.38913876819</v>
      </c>
      <c r="U69" s="181">
        <f>Debt!U45/1000</f>
        <v>503055.38913876819</v>
      </c>
      <c r="V69" s="181">
        <f>Debt!V45/1000</f>
        <v>503055.38913876819</v>
      </c>
      <c r="W69" s="181">
        <f>Debt!W45/1000</f>
        <v>503055.38913876819</v>
      </c>
      <c r="X69" s="181">
        <f>Debt!X45/1000</f>
        <v>503055.38913876819</v>
      </c>
      <c r="Y69" s="181">
        <f>Debt!Y45/1000</f>
        <v>503055.38913876819</v>
      </c>
      <c r="Z69" s="181">
        <f>Debt!Z45/1000</f>
        <v>503055.38913876819</v>
      </c>
      <c r="AA69" s="181">
        <f>Debt!AA45/1000</f>
        <v>503055.38913876819</v>
      </c>
      <c r="AB69" s="181">
        <f>Debt!AB45/1000</f>
        <v>503055.38913876819</v>
      </c>
      <c r="AC69" s="181">
        <f>Debt!AC45/1000</f>
        <v>503055.38913876819</v>
      </c>
      <c r="AD69" s="181">
        <f>Debt!AD45/1000</f>
        <v>503055.38913876819</v>
      </c>
      <c r="AE69" s="181">
        <f>Debt!AE45/1000</f>
        <v>503055.38913876819</v>
      </c>
      <c r="AF69" s="181">
        <f>Debt!AF45/1000</f>
        <v>503055.38913876819</v>
      </c>
      <c r="AG69" s="181">
        <f>Debt!AG45/1000</f>
        <v>503055.38913876819</v>
      </c>
      <c r="AH69" s="181">
        <f>Debt!AH45/1000</f>
        <v>503055.38913876819</v>
      </c>
    </row>
    <row r="70" spans="1:34" s="117" customFormat="1">
      <c r="A70" s="41">
        <f t="shared" si="2"/>
        <v>66</v>
      </c>
      <c r="B70" s="125" t="s">
        <v>253</v>
      </c>
      <c r="D70" s="172"/>
      <c r="E70" s="181">
        <f>Debt!E53/1000</f>
        <v>17613.04030151408</v>
      </c>
      <c r="F70" s="181">
        <f>Debt!F53/1000</f>
        <v>17613.04030151408</v>
      </c>
      <c r="G70" s="181">
        <f>Debt!G53/1000</f>
        <v>17613.04030151408</v>
      </c>
      <c r="H70" s="181">
        <f>Debt!H53/1000</f>
        <v>17613.04030151408</v>
      </c>
      <c r="I70" s="181">
        <f>Debt!I53/1000</f>
        <v>17613.04030151408</v>
      </c>
      <c r="J70" s="181">
        <f>Debt!J53/1000</f>
        <v>17613.04030151408</v>
      </c>
      <c r="K70" s="181">
        <f>Debt!K53/1000</f>
        <v>17613.04030151408</v>
      </c>
      <c r="L70" s="181">
        <f>Debt!L53/1000</f>
        <v>17613.04030151408</v>
      </c>
      <c r="M70" s="181">
        <f>Debt!M53/1000</f>
        <v>17613.04030151408</v>
      </c>
      <c r="N70" s="181">
        <f>Debt!N53/1000</f>
        <v>17613.04030151408</v>
      </c>
      <c r="O70" s="181">
        <f>Debt!O53/1000</f>
        <v>17613.04030151408</v>
      </c>
      <c r="P70" s="181">
        <f>Debt!P53/1000</f>
        <v>17613.04030151408</v>
      </c>
      <c r="Q70" s="181">
        <f>Debt!Q53/1000</f>
        <v>17613.04030151408</v>
      </c>
      <c r="R70" s="181">
        <f>Debt!R53/1000</f>
        <v>17613.04030151408</v>
      </c>
      <c r="S70" s="181">
        <f>Debt!S53/1000</f>
        <v>17613.04030151408</v>
      </c>
      <c r="T70" s="181">
        <f>Debt!T53/1000</f>
        <v>17613.04030151408</v>
      </c>
      <c r="U70" s="181">
        <f>Debt!U53/1000</f>
        <v>17613.04030151408</v>
      </c>
      <c r="V70" s="181">
        <f>Debt!V53/1000</f>
        <v>17613.04030151408</v>
      </c>
      <c r="W70" s="181">
        <f>Debt!W53/1000</f>
        <v>17613.04030151408</v>
      </c>
      <c r="X70" s="181">
        <f>Debt!X53/1000</f>
        <v>17613.04030151408</v>
      </c>
      <c r="Y70" s="181">
        <f>Debt!Y53/1000</f>
        <v>17613.04030151408</v>
      </c>
      <c r="Z70" s="181">
        <f>Debt!Z53/1000</f>
        <v>17613.04030151408</v>
      </c>
      <c r="AA70" s="181">
        <f>Debt!AA53/1000</f>
        <v>17613.04030151408</v>
      </c>
      <c r="AB70" s="181">
        <f>Debt!AB53/1000</f>
        <v>17613.04030151408</v>
      </c>
      <c r="AC70" s="181">
        <f>Debt!AC53/1000</f>
        <v>17613.04030151408</v>
      </c>
      <c r="AD70" s="181">
        <f>Debt!AD53/1000</f>
        <v>17613.04030151408</v>
      </c>
      <c r="AE70" s="181">
        <f>Debt!AE53/1000</f>
        <v>17613.04030151408</v>
      </c>
      <c r="AF70" s="181">
        <f>Debt!AF53/1000</f>
        <v>17613.04030151408</v>
      </c>
      <c r="AG70" s="181">
        <f>Debt!AG53/1000</f>
        <v>17613.04030151408</v>
      </c>
      <c r="AH70" s="181">
        <f>Debt!AH53/1000</f>
        <v>17613.04030151408</v>
      </c>
    </row>
    <row r="71" spans="1:34" s="117" customFormat="1">
      <c r="A71" s="41">
        <f t="shared" si="2"/>
        <v>67</v>
      </c>
      <c r="B71" s="125" t="s">
        <v>264</v>
      </c>
      <c r="D71" s="172"/>
      <c r="E71" s="181">
        <f>Debt!E77/1000</f>
        <v>9292.3032384560556</v>
      </c>
      <c r="F71" s="181">
        <f>Debt!F77/1000</f>
        <v>18210.326392034174</v>
      </c>
      <c r="G71" s="181">
        <f>Debt!G77/1000</f>
        <v>27591.19584243694</v>
      </c>
      <c r="H71" s="181">
        <f>Debt!H77/1000</f>
        <v>37410.56517520365</v>
      </c>
      <c r="I71" s="181">
        <f>Debt!I77/1000</f>
        <v>47401.526964062898</v>
      </c>
      <c r="J71" s="181">
        <f>Debt!J77/1000</f>
        <v>57864.107355596236</v>
      </c>
      <c r="K71" s="181">
        <f>Debt!K77/1000</f>
        <v>69024.852124927507</v>
      </c>
      <c r="L71" s="181">
        <f>Debt!L77/1000</f>
        <v>81158.470929499163</v>
      </c>
      <c r="M71" s="181">
        <f>Debt!M77/1000</f>
        <v>92787.978037677356</v>
      </c>
      <c r="N71" s="181">
        <f>Debt!N77/1000</f>
        <v>104965.81688273171</v>
      </c>
      <c r="O71" s="181">
        <f>Debt!O77/1000</f>
        <v>114291.95047643273</v>
      </c>
      <c r="P71" s="181">
        <f>Debt!P77/1000</f>
        <v>123804.01250141258</v>
      </c>
      <c r="Q71" s="181">
        <f>Debt!Q77/1000</f>
        <v>133292.97017344923</v>
      </c>
      <c r="R71" s="181">
        <f>Debt!R77/1000</f>
        <v>143340.23980044242</v>
      </c>
      <c r="S71" s="181">
        <f>Debt!S77/1000</f>
        <v>153999.28412801775</v>
      </c>
      <c r="T71" s="181">
        <f>Debt!T77/1000</f>
        <v>165326.47593650717</v>
      </c>
      <c r="U71" s="181">
        <f>Debt!U77/1000</f>
        <v>177381.87362699912</v>
      </c>
      <c r="V71" s="181">
        <f>Debt!V77/1000</f>
        <v>190548.74512092143</v>
      </c>
      <c r="W71" s="181">
        <f>Debt!W77/1000</f>
        <v>204521.59013465061</v>
      </c>
      <c r="X71" s="181">
        <f>Debt!X77/1000</f>
        <v>218291.01810978877</v>
      </c>
      <c r="Y71" s="181">
        <f>Debt!Y77/1000</f>
        <v>230619.15299491113</v>
      </c>
      <c r="Z71" s="181">
        <f>Debt!Z77/1000</f>
        <v>243232.5524223033</v>
      </c>
      <c r="AA71" s="181">
        <f>Debt!AA77/1000</f>
        <v>256136.88298896814</v>
      </c>
      <c r="AB71" s="181">
        <f>Debt!AB77/1000</f>
        <v>269338.11407860433</v>
      </c>
      <c r="AC71" s="181">
        <f>Debt!AC77/1000</f>
        <v>282842.54667433788</v>
      </c>
      <c r="AD71" s="181">
        <f>Debt!AD77/1000</f>
        <v>296656.84142974421</v>
      </c>
      <c r="AE71" s="181">
        <f>Debt!AE77/1000</f>
        <v>310929.80823345744</v>
      </c>
      <c r="AF71" s="181">
        <f>Debt!AF77/1000</f>
        <v>325676.11758003361</v>
      </c>
      <c r="AG71" s="181">
        <f>Debt!AG77/1000</f>
        <v>340910.88080616452</v>
      </c>
      <c r="AH71" s="181">
        <f>Debt!AH77/1000</f>
        <v>356649.67986725504</v>
      </c>
    </row>
    <row r="72" spans="1:34" s="117" customFormat="1">
      <c r="A72" s="41">
        <f t="shared" ref="A72:A135" si="59">A71+1</f>
        <v>68</v>
      </c>
      <c r="B72" s="125" t="s">
        <v>265</v>
      </c>
      <c r="D72" s="172"/>
      <c r="E72" s="181">
        <f>Debt!E101/1000</f>
        <v>1231.4498766071993</v>
      </c>
      <c r="F72" s="181">
        <f>Debt!F101/1000</f>
        <v>2546.4740664021315</v>
      </c>
      <c r="G72" s="181">
        <f>Debt!G101/1000</f>
        <v>3951.391596188289</v>
      </c>
      <c r="H72" s="181">
        <f>Debt!H101/1000</f>
        <v>5437.3904032874188</v>
      </c>
      <c r="I72" s="181">
        <f>Debt!I101/1000</f>
        <v>7000.2371341396929</v>
      </c>
      <c r="J72" s="181">
        <f>Debt!J101/1000</f>
        <v>8643.5853312393083</v>
      </c>
      <c r="K72" s="181">
        <f>Debt!K101/1000</f>
        <v>10371.768704261429</v>
      </c>
      <c r="L72" s="181">
        <f>Debt!L101/1000</f>
        <v>12190.48930274445</v>
      </c>
      <c r="M72" s="181">
        <f>Debt!M101/1000</f>
        <v>14102.10576333368</v>
      </c>
      <c r="N72" s="181">
        <f>Debt!N101/1000</f>
        <v>16109.608694804514</v>
      </c>
      <c r="O72" s="181">
        <f>Debt!O101/1000</f>
        <v>17793.646006164097</v>
      </c>
      <c r="P72" s="181">
        <f>Debt!P101/1000</f>
        <v>19557.518354868047</v>
      </c>
      <c r="Q72" s="181">
        <f>Debt!Q101/1000</f>
        <v>21403.370353747305</v>
      </c>
      <c r="R72" s="181">
        <f>Debt!R101/1000</f>
        <v>23334.917947855451</v>
      </c>
      <c r="S72" s="181">
        <f>Debt!S101/1000</f>
        <v>25356.695495481621</v>
      </c>
      <c r="T72" s="181">
        <f>Debt!T101/1000</f>
        <v>27473.575334828158</v>
      </c>
      <c r="U72" s="181">
        <f>Debt!U101/1000</f>
        <v>29690.788708357315</v>
      </c>
      <c r="V72" s="181">
        <f>Debt!V101/1000</f>
        <v>32014.815273219519</v>
      </c>
      <c r="W72" s="181">
        <f>Debt!W101/1000</f>
        <v>34451.961874233799</v>
      </c>
      <c r="X72" s="181">
        <f>Debt!X101/1000</f>
        <v>37005.309703750681</v>
      </c>
      <c r="Y72" s="181">
        <f>Debt!Y101/1000</f>
        <v>39344.334198243152</v>
      </c>
      <c r="Z72" s="181">
        <f>Debt!Z101/1000</f>
        <v>41791.952723251277</v>
      </c>
      <c r="AA72" s="181">
        <f>Debt!AA101/1000</f>
        <v>44352.030335879244</v>
      </c>
      <c r="AB72" s="181">
        <f>Debt!AB101/1000</f>
        <v>47028.552224835403</v>
      </c>
      <c r="AC72" s="181">
        <f>Debt!AC101/1000</f>
        <v>49825.628085420118</v>
      </c>
      <c r="AD72" s="181">
        <f>Debt!AD101/1000</f>
        <v>52747.496683139289</v>
      </c>
      <c r="AE72" s="181">
        <f>Debt!AE101/1000</f>
        <v>55798.931565334904</v>
      </c>
      <c r="AF72" s="181">
        <f>Debt!AF101/1000</f>
        <v>58985.044495769864</v>
      </c>
      <c r="AG72" s="181">
        <f>Debt!AG101/1000</f>
        <v>62311.134595005686</v>
      </c>
      <c r="AH72" s="181">
        <f>Debt!AH101/1000</f>
        <v>65782.695150554995</v>
      </c>
    </row>
    <row r="73" spans="1:34" s="117" customFormat="1">
      <c r="A73" s="41">
        <f t="shared" si="59"/>
        <v>69</v>
      </c>
      <c r="B73" s="125" t="s">
        <v>254</v>
      </c>
      <c r="D73" s="172"/>
      <c r="E73" s="181">
        <f>-(Debt!E67/1000+Debt!E91/1000)</f>
        <v>179249.3448304651</v>
      </c>
      <c r="F73" s="181">
        <f>-(Debt!F67/1000+Debt!F91/1000)</f>
        <v>174297.80154128268</v>
      </c>
      <c r="G73" s="181">
        <f>-(Debt!G67/1000+Debt!G91/1000)</f>
        <v>183712.52428114423</v>
      </c>
      <c r="H73" s="181">
        <f>-(Debt!H67/1000+Debt!H91/1000)</f>
        <v>192562.46416856247</v>
      </c>
      <c r="I73" s="181">
        <f>-(Debt!I67/1000+Debt!I91/1000)</f>
        <v>196794.10803457332</v>
      </c>
      <c r="J73" s="181">
        <f>-(Debt!J67/1000+Debt!J91/1000)</f>
        <v>206198.27777704486</v>
      </c>
      <c r="K73" s="181">
        <f>-(Debt!K67/1000+Debt!K91/1000)</f>
        <v>219534.97956702131</v>
      </c>
      <c r="L73" s="181">
        <f>-(Debt!L67/1000+Debt!L91/1000)</f>
        <v>237647.88754594445</v>
      </c>
      <c r="M73" s="181">
        <f>-(Debt!M67/1000+Debt!M91/1000)</f>
        <v>230643.71630836581</v>
      </c>
      <c r="N73" s="181">
        <f>-(Debt!N67/1000+Debt!N91/1000)</f>
        <v>241616.57840479288</v>
      </c>
      <c r="O73" s="181">
        <f>-(Debt!O67/1000+Debt!O91/1000)</f>
        <v>281301.62779740867</v>
      </c>
      <c r="P73" s="181">
        <f>-(Debt!P67/1000+Debt!P91/1000)</f>
        <v>288091.68555195548</v>
      </c>
      <c r="Q73" s="181">
        <f>-(Debt!Q67/1000+Debt!Q91/1000)</f>
        <v>289595.90534030035</v>
      </c>
      <c r="R73" s="181">
        <f>-(Debt!R67/1000+Debt!R91/1000)</f>
        <v>306049.81634160125</v>
      </c>
      <c r="S73" s="181">
        <f>-(Debt!S67/1000+Debt!S91/1000)</f>
        <v>323985.50994913292</v>
      </c>
      <c r="T73" s="181">
        <f>-(Debt!T67/1000+Debt!T91/1000)</f>
        <v>343485.97050596203</v>
      </c>
      <c r="U73" s="181">
        <f>-(Debt!U67/1000+Debt!U91/1000)</f>
        <v>364654.53259976726</v>
      </c>
      <c r="V73" s="181">
        <f>-(Debt!V67/1000+Debt!V91/1000)</f>
        <v>395780.85368110973</v>
      </c>
      <c r="W73" s="181">
        <f>-(Debt!W67/1000+Debt!W91/1000)</f>
        <v>419263.0062851648</v>
      </c>
      <c r="X73" s="181">
        <f>-(Debt!X67/1000+Debt!X91/1000)</f>
        <v>417034.70760033024</v>
      </c>
      <c r="Y73" s="181">
        <f>-(Debt!Y67/1000+Debt!Y91/1000)</f>
        <v>463957.55321276258</v>
      </c>
      <c r="Z73" s="181">
        <f>-(Debt!Z67/1000+Debt!Z91/1000)</f>
        <v>476416.24783875782</v>
      </c>
      <c r="AA73" s="181">
        <f>-(Debt!AA67/1000+Debt!AA91/1000)</f>
        <v>489176.45162566938</v>
      </c>
      <c r="AB73" s="181">
        <f>-(Debt!AB67/1000+Debt!AB91/1000)</f>
        <v>502251.54249723803</v>
      </c>
      <c r="AC73" s="181">
        <f>-(Debt!AC67/1000+Debt!AC91/1000)</f>
        <v>515655.94818464422</v>
      </c>
      <c r="AD73" s="181">
        <f>-(Debt!AD67/1000+Debt!AD91/1000)</f>
        <v>529405.12873114459</v>
      </c>
      <c r="AE73" s="181">
        <f>-(Debt!AE67/1000+Debt!AE91/1000)</f>
        <v>548012.5230138757</v>
      </c>
      <c r="AF73" s="181">
        <f>-(Debt!AF67/1000+Debt!AF91/1000)</f>
        <v>567245.67774067807</v>
      </c>
      <c r="AG73" s="181">
        <f>-(Debt!AG67/1000+Debt!AG91/1000)</f>
        <v>587124.46435584011</v>
      </c>
      <c r="AH73" s="181">
        <f>-(Debt!AH67/1000+Debt!AH91/1000)</f>
        <v>607669.91162998788</v>
      </c>
    </row>
    <row r="74" spans="1:34" s="117" customFormat="1">
      <c r="A74" s="41">
        <f t="shared" si="59"/>
        <v>70</v>
      </c>
      <c r="B74" s="125" t="s">
        <v>266</v>
      </c>
      <c r="D74" s="172"/>
      <c r="E74" s="181">
        <v>0</v>
      </c>
      <c r="F74" s="181">
        <v>0</v>
      </c>
      <c r="G74" s="181">
        <v>0</v>
      </c>
      <c r="H74" s="181">
        <v>0</v>
      </c>
      <c r="I74" s="181">
        <v>0</v>
      </c>
      <c r="J74" s="181">
        <v>0</v>
      </c>
      <c r="K74" s="181">
        <v>0</v>
      </c>
      <c r="L74" s="181">
        <v>0</v>
      </c>
      <c r="M74" s="181">
        <v>0</v>
      </c>
      <c r="N74" s="181">
        <v>0</v>
      </c>
      <c r="O74" s="181">
        <v>0</v>
      </c>
      <c r="P74" s="181">
        <v>0</v>
      </c>
      <c r="Q74" s="181">
        <v>0</v>
      </c>
      <c r="R74" s="181">
        <v>0</v>
      </c>
      <c r="S74" s="181">
        <v>0</v>
      </c>
      <c r="T74" s="181">
        <v>0</v>
      </c>
      <c r="U74" s="181">
        <v>0</v>
      </c>
      <c r="V74" s="181">
        <v>0</v>
      </c>
      <c r="W74" s="181">
        <v>0</v>
      </c>
      <c r="X74" s="181">
        <v>0</v>
      </c>
      <c r="Y74" s="181">
        <v>0</v>
      </c>
      <c r="Z74" s="181">
        <v>0</v>
      </c>
      <c r="AA74" s="181">
        <v>0</v>
      </c>
      <c r="AB74" s="181">
        <v>0</v>
      </c>
      <c r="AC74" s="181">
        <v>0</v>
      </c>
      <c r="AD74" s="181">
        <v>0</v>
      </c>
      <c r="AE74" s="181">
        <v>0</v>
      </c>
      <c r="AF74" s="181">
        <v>0</v>
      </c>
      <c r="AG74" s="181">
        <v>0</v>
      </c>
      <c r="AH74" s="181">
        <v>0</v>
      </c>
    </row>
    <row r="75" spans="1:34" s="117" customFormat="1">
      <c r="A75" s="41">
        <f t="shared" si="59"/>
        <v>71</v>
      </c>
      <c r="B75" s="125" t="s">
        <v>261</v>
      </c>
      <c r="C75" s="192">
        <v>0</v>
      </c>
      <c r="D75" s="173" t="str">
        <f>IFERROR(#REF!/D69,"")</f>
        <v/>
      </c>
      <c r="E75" s="358">
        <v>80000</v>
      </c>
      <c r="F75" s="358">
        <v>70000</v>
      </c>
      <c r="G75" s="358">
        <v>90000</v>
      </c>
      <c r="H75" s="358">
        <f t="shared" ref="H75:AH75" si="60">G75</f>
        <v>90000</v>
      </c>
      <c r="I75" s="358">
        <f t="shared" si="60"/>
        <v>90000</v>
      </c>
      <c r="J75" s="358">
        <f t="shared" si="60"/>
        <v>90000</v>
      </c>
      <c r="K75" s="358">
        <f t="shared" si="60"/>
        <v>90000</v>
      </c>
      <c r="L75" s="358">
        <f t="shared" si="60"/>
        <v>90000</v>
      </c>
      <c r="M75" s="358">
        <f>L75</f>
        <v>90000</v>
      </c>
      <c r="N75" s="358">
        <f>M75</f>
        <v>90000</v>
      </c>
      <c r="O75" s="358">
        <v>50000</v>
      </c>
      <c r="P75" s="358">
        <f t="shared" si="60"/>
        <v>50000</v>
      </c>
      <c r="Q75" s="358">
        <f t="shared" si="60"/>
        <v>50000</v>
      </c>
      <c r="R75" s="358">
        <f t="shared" si="60"/>
        <v>50000</v>
      </c>
      <c r="S75" s="358">
        <v>35000</v>
      </c>
      <c r="T75" s="358">
        <f>S75-5000</f>
        <v>30000</v>
      </c>
      <c r="U75" s="358">
        <f t="shared" ref="U75:W75" si="61">T75-5000</f>
        <v>25000</v>
      </c>
      <c r="V75" s="358">
        <f t="shared" si="61"/>
        <v>20000</v>
      </c>
      <c r="W75" s="358">
        <f t="shared" si="61"/>
        <v>15000</v>
      </c>
      <c r="X75" s="358">
        <v>0</v>
      </c>
      <c r="Y75" s="358">
        <f t="shared" si="60"/>
        <v>0</v>
      </c>
      <c r="Z75" s="358">
        <f t="shared" si="60"/>
        <v>0</v>
      </c>
      <c r="AA75" s="358">
        <f t="shared" si="60"/>
        <v>0</v>
      </c>
      <c r="AB75" s="358">
        <f t="shared" si="60"/>
        <v>0</v>
      </c>
      <c r="AC75" s="358">
        <f t="shared" si="60"/>
        <v>0</v>
      </c>
      <c r="AD75" s="358">
        <f t="shared" si="60"/>
        <v>0</v>
      </c>
      <c r="AE75" s="358">
        <f t="shared" si="60"/>
        <v>0</v>
      </c>
      <c r="AF75" s="358">
        <f t="shared" si="60"/>
        <v>0</v>
      </c>
      <c r="AG75" s="358">
        <f t="shared" si="60"/>
        <v>0</v>
      </c>
      <c r="AH75" s="358">
        <f t="shared" si="60"/>
        <v>0</v>
      </c>
    </row>
    <row r="76" spans="1:34" s="117" customFormat="1">
      <c r="A76" s="41">
        <f t="shared" si="59"/>
        <v>72</v>
      </c>
      <c r="B76" s="47" t="s">
        <v>259</v>
      </c>
      <c r="D76" s="182">
        <f>SUM(D69:D75)</f>
        <v>0</v>
      </c>
      <c r="E76" s="182">
        <f>SUM(E69:E75)</f>
        <v>664235.71871522698</v>
      </c>
      <c r="F76" s="182">
        <f>SUM(F69:F75)</f>
        <v>659517.22276941757</v>
      </c>
      <c r="G76" s="182">
        <f t="shared" ref="G76:X76" si="62">SUM(G69:G75)</f>
        <v>825923.54116005183</v>
      </c>
      <c r="H76" s="182">
        <f t="shared" si="62"/>
        <v>846078.8491873357</v>
      </c>
      <c r="I76" s="182">
        <f t="shared" si="62"/>
        <v>861864.30157305812</v>
      </c>
      <c r="J76" s="182">
        <f t="shared" si="62"/>
        <v>883374.39990416262</v>
      </c>
      <c r="K76" s="182">
        <f t="shared" si="62"/>
        <v>909600.02983649261</v>
      </c>
      <c r="L76" s="182">
        <f t="shared" si="62"/>
        <v>941665.27721847035</v>
      </c>
      <c r="M76" s="182">
        <f t="shared" si="62"/>
        <v>948202.22954965918</v>
      </c>
      <c r="N76" s="182">
        <f t="shared" si="62"/>
        <v>973360.43342261133</v>
      </c>
      <c r="O76" s="182">
        <f t="shared" si="62"/>
        <v>984055.65372028784</v>
      </c>
      <c r="P76" s="182">
        <f t="shared" si="62"/>
        <v>1002121.6458485184</v>
      </c>
      <c r="Q76" s="182">
        <f t="shared" si="62"/>
        <v>1014960.6753077791</v>
      </c>
      <c r="R76" s="182">
        <f t="shared" si="62"/>
        <v>1043393.4035301814</v>
      </c>
      <c r="S76" s="182">
        <f t="shared" si="62"/>
        <v>1059009.9190129144</v>
      </c>
      <c r="T76" s="182">
        <f t="shared" si="62"/>
        <v>1086954.4512175797</v>
      </c>
      <c r="U76" s="182">
        <f t="shared" si="62"/>
        <v>1117395.624375406</v>
      </c>
      <c r="V76" s="182">
        <f t="shared" si="62"/>
        <v>1159012.843515533</v>
      </c>
      <c r="W76" s="182">
        <f t="shared" si="62"/>
        <v>1193904.9877343315</v>
      </c>
      <c r="X76" s="182">
        <f t="shared" si="62"/>
        <v>1192999.4648541519</v>
      </c>
      <c r="Y76" s="182">
        <f t="shared" ref="Y76" si="63">SUM(Y69:Y75)</f>
        <v>1254589.4698461993</v>
      </c>
      <c r="Z76" s="182">
        <f t="shared" ref="Z76" si="64">SUM(Z69:Z75)</f>
        <v>1282109.1824245946</v>
      </c>
      <c r="AA76" s="182">
        <f t="shared" ref="AA76" si="65">SUM(AA69:AA75)</f>
        <v>1310333.794390799</v>
      </c>
      <c r="AB76" s="182">
        <f t="shared" ref="AB76" si="66">SUM(AB69:AB75)</f>
        <v>1339286.63824096</v>
      </c>
      <c r="AC76" s="182">
        <f t="shared" ref="AC76" si="67">SUM(AC69:AC75)</f>
        <v>1368992.5523846846</v>
      </c>
      <c r="AD76" s="182">
        <f t="shared" ref="AD76" si="68">SUM(AD69:AD75)</f>
        <v>1399477.8962843101</v>
      </c>
      <c r="AE76" s="182">
        <f t="shared" ref="AE76" si="69">SUM(AE69:AE75)</f>
        <v>1435409.6922529503</v>
      </c>
      <c r="AF76" s="179">
        <f t="shared" ref="AF76" si="70">SUM(AF69:AF75)</f>
        <v>1472575.2692567639</v>
      </c>
      <c r="AG76" s="182">
        <f t="shared" ref="AG76" si="71">SUM(AG69:AG75)</f>
        <v>1511014.9091972928</v>
      </c>
      <c r="AH76" s="182">
        <f t="shared" ref="AH76" si="72">SUM(AH69:AH75)</f>
        <v>1550770.7160880803</v>
      </c>
    </row>
    <row r="77" spans="1:34" s="117" customFormat="1">
      <c r="A77" s="41">
        <f t="shared" si="59"/>
        <v>73</v>
      </c>
      <c r="B77" s="51" t="str">
        <f>B64</f>
        <v>Growth</v>
      </c>
      <c r="C77" s="70">
        <f>AVERAGE(E77:AH77)</f>
        <v>3.0478276327726123E-2</v>
      </c>
      <c r="D77" s="120"/>
      <c r="E77" s="165"/>
      <c r="F77" s="165">
        <f t="shared" ref="F77" si="73">F76/E76-1</f>
        <v>-7.1036468122129826E-3</v>
      </c>
      <c r="G77" s="165">
        <f t="shared" ref="G77" si="74">G76/F76-1</f>
        <v>0.25231534923662458</v>
      </c>
      <c r="H77" s="165">
        <f t="shared" ref="H77" si="75">H76/G76-1</f>
        <v>2.4403358207921722E-2</v>
      </c>
      <c r="I77" s="165">
        <f t="shared" ref="I77" si="76">I76/H76-1</f>
        <v>1.8657188276109737E-2</v>
      </c>
      <c r="J77" s="165">
        <f t="shared" ref="J77" si="77">J76/I76-1</f>
        <v>2.4957639261592224E-2</v>
      </c>
      <c r="K77" s="165">
        <f t="shared" ref="K77" si="78">K76/J76-1</f>
        <v>2.9688012166953381E-2</v>
      </c>
      <c r="L77" s="165">
        <f t="shared" ref="L77" si="79">L76/K76-1</f>
        <v>3.5252029826496001E-2</v>
      </c>
      <c r="M77" s="165">
        <f t="shared" ref="M77" si="80">M76/L76-1</f>
        <v>6.9419065238318645E-3</v>
      </c>
      <c r="N77" s="165">
        <f t="shared" ref="N77" si="81">N76/M76-1</f>
        <v>2.6532529758868773E-2</v>
      </c>
      <c r="O77" s="165">
        <f t="shared" ref="O77" si="82">O76/N76-1</f>
        <v>1.0987934099672803E-2</v>
      </c>
      <c r="P77" s="165">
        <f t="shared" ref="P77" si="83">P76/O76-1</f>
        <v>1.8358709753793834E-2</v>
      </c>
      <c r="Q77" s="165">
        <f t="shared" ref="Q77" si="84">Q76/P76-1</f>
        <v>1.2811847256716691E-2</v>
      </c>
      <c r="R77" s="165">
        <f t="shared" ref="R77" si="85">R76/Q76-1</f>
        <v>2.801362546758801E-2</v>
      </c>
      <c r="S77" s="165">
        <f t="shared" ref="S77" si="86">S76/R76-1</f>
        <v>1.4967044481876801E-2</v>
      </c>
      <c r="T77" s="165">
        <f t="shared" ref="T77" si="87">T76/S76-1</f>
        <v>2.6387413094970613E-2</v>
      </c>
      <c r="U77" s="165">
        <f t="shared" ref="U77" si="88">U76/T76-1</f>
        <v>2.8005932653136334E-2</v>
      </c>
      <c r="V77" s="165">
        <f t="shared" ref="V77" si="89">V76/U76-1</f>
        <v>3.7244838114870893E-2</v>
      </c>
      <c r="W77" s="165">
        <f t="shared" ref="W77" si="90">W76/V76-1</f>
        <v>3.0105053981078544E-2</v>
      </c>
      <c r="X77" s="165">
        <f t="shared" ref="X77" si="91">X76/W76-1</f>
        <v>-7.5845472586388851E-4</v>
      </c>
      <c r="Y77" s="165">
        <f t="shared" ref="Y77" si="92">Y76/X76-1</f>
        <v>5.1626179899063818E-2</v>
      </c>
      <c r="Z77" s="165">
        <f t="shared" ref="Z77" si="93">Z76/Y76-1</f>
        <v>2.1935233189681602E-2</v>
      </c>
      <c r="AA77" s="165">
        <f t="shared" ref="AA77" si="94">AA76/Z76-1</f>
        <v>2.2014203121787812E-2</v>
      </c>
      <c r="AB77" s="165">
        <f t="shared" ref="AB77" si="95">AB76/AA76-1</f>
        <v>2.209577740732982E-2</v>
      </c>
      <c r="AC77" s="165">
        <f t="shared" ref="AC77" si="96">AC76/AB76-1</f>
        <v>2.2180400592020311E-2</v>
      </c>
      <c r="AD77" s="165">
        <f t="shared" ref="AD77" si="97">AD76/AC76-1</f>
        <v>2.2268451239214171E-2</v>
      </c>
      <c r="AE77" s="165">
        <f t="shared" ref="AE77" si="98">AE76/AD76-1</f>
        <v>2.5675143611800566E-2</v>
      </c>
      <c r="AF77" s="165">
        <f t="shared" ref="AF77" si="99">AF76/AE76-1</f>
        <v>2.5891964645633925E-2</v>
      </c>
      <c r="AG77" s="165">
        <f t="shared" ref="AG77" si="100">AG76/AF76-1</f>
        <v>2.610368430262322E-2</v>
      </c>
      <c r="AH77" s="165">
        <f t="shared" ref="AH77" si="101">AH76/AG76-1</f>
        <v>2.631066487087641E-2</v>
      </c>
    </row>
    <row r="78" spans="1:34">
      <c r="A78" s="41">
        <f t="shared" si="59"/>
        <v>74</v>
      </c>
      <c r="D78" s="120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</row>
    <row r="79" spans="1:34" s="47" customFormat="1">
      <c r="A79" s="41">
        <f t="shared" si="59"/>
        <v>75</v>
      </c>
      <c r="B79" s="47" t="s">
        <v>115</v>
      </c>
      <c r="D79" s="132">
        <f t="shared" ref="D79:AH79" si="102">D63+D76</f>
        <v>2217085.8215827015</v>
      </c>
      <c r="E79" s="132">
        <f t="shared" si="102"/>
        <v>2936548.9958075639</v>
      </c>
      <c r="F79" s="132">
        <f t="shared" si="102"/>
        <v>2982606.9825212266</v>
      </c>
      <c r="G79" s="132">
        <f t="shared" si="102"/>
        <v>3237161.4005995439</v>
      </c>
      <c r="H79" s="132">
        <f t="shared" si="102"/>
        <v>3308984.0349259535</v>
      </c>
      <c r="I79" s="132">
        <f t="shared" si="102"/>
        <v>3376881.3290864783</v>
      </c>
      <c r="J79" s="132">
        <f t="shared" si="102"/>
        <v>3498006.7240930609</v>
      </c>
      <c r="K79" s="132">
        <f t="shared" si="102"/>
        <v>3629098.4125582739</v>
      </c>
      <c r="L79" s="132">
        <f t="shared" si="102"/>
        <v>3771924.57209461</v>
      </c>
      <c r="M79" s="132">
        <f t="shared" si="102"/>
        <v>3886571.1836827137</v>
      </c>
      <c r="N79" s="132">
        <f t="shared" si="102"/>
        <v>4028781.5344272302</v>
      </c>
      <c r="O79" s="132">
        <f t="shared" si="102"/>
        <v>4156841.71509613</v>
      </c>
      <c r="P79" s="132">
        <f t="shared" si="102"/>
        <v>4298589.6728599826</v>
      </c>
      <c r="Q79" s="132">
        <f t="shared" si="102"/>
        <v>4437017.3791397791</v>
      </c>
      <c r="R79" s="132">
        <f t="shared" si="102"/>
        <v>4599959.2345432146</v>
      </c>
      <c r="S79" s="132">
        <f t="shared" si="102"/>
        <v>4752427.0668856483</v>
      </c>
      <c r="T79" s="132">
        <f t="shared" si="102"/>
        <v>4925872.9138019159</v>
      </c>
      <c r="U79" s="132">
        <f t="shared" si="102"/>
        <v>5108379.1096755173</v>
      </c>
      <c r="V79" s="132">
        <f t="shared" si="102"/>
        <v>5311319.8389097583</v>
      </c>
      <c r="W79" s="132">
        <f t="shared" si="102"/>
        <v>5512434.1954578916</v>
      </c>
      <c r="X79" s="132">
        <f t="shared" si="102"/>
        <v>5675746.5338225421</v>
      </c>
      <c r="Y79" s="132">
        <f t="shared" si="102"/>
        <v>5923462.9707064852</v>
      </c>
      <c r="Z79" s="132">
        <f t="shared" si="102"/>
        <v>6136101.721039759</v>
      </c>
      <c r="AA79" s="132">
        <f t="shared" si="102"/>
        <v>6357107.958605174</v>
      </c>
      <c r="AB79" s="132">
        <f t="shared" si="102"/>
        <v>6586834.9927274771</v>
      </c>
      <c r="AC79" s="132">
        <f t="shared" si="102"/>
        <v>6825652.5356267402</v>
      </c>
      <c r="AD79" s="132">
        <f t="shared" si="102"/>
        <v>7073947.3972035777</v>
      </c>
      <c r="AE79" s="132">
        <f t="shared" si="102"/>
        <v>7337878.5248857029</v>
      </c>
      <c r="AF79" s="132">
        <f t="shared" si="102"/>
        <v>7612607.272516204</v>
      </c>
      <c r="AG79" s="132">
        <f t="shared" si="102"/>
        <v>7898587.7430661693</v>
      </c>
      <c r="AH79" s="132">
        <f t="shared" si="102"/>
        <v>8196294.5580296945</v>
      </c>
    </row>
    <row r="80" spans="1:34" s="47" customFormat="1">
      <c r="A80" s="41">
        <f t="shared" si="59"/>
        <v>76</v>
      </c>
      <c r="B80" s="47" t="s">
        <v>257</v>
      </c>
      <c r="C80" s="70">
        <f>AVERAGE(E80:AH80)</f>
        <v>3.6085659501247515E-2</v>
      </c>
      <c r="D80" s="175"/>
      <c r="E80" s="132"/>
      <c r="F80" s="251">
        <f>F79/E79-1</f>
        <v>1.5684392386920321E-2</v>
      </c>
      <c r="G80" s="251">
        <f t="shared" ref="G80:AH80" si="103">G79/F79-1</f>
        <v>8.5346282487121394E-2</v>
      </c>
      <c r="H80" s="251">
        <f t="shared" si="103"/>
        <v>2.2186917931589001E-2</v>
      </c>
      <c r="I80" s="251">
        <f t="shared" si="103"/>
        <v>2.051907577790546E-2</v>
      </c>
      <c r="J80" s="251">
        <f t="shared" si="103"/>
        <v>3.5869011434686682E-2</v>
      </c>
      <c r="K80" s="251">
        <f t="shared" si="103"/>
        <v>3.7476111055561701E-2</v>
      </c>
      <c r="L80" s="251">
        <f t="shared" si="103"/>
        <v>3.9355824312202303E-2</v>
      </c>
      <c r="M80" s="251">
        <f t="shared" si="103"/>
        <v>3.0394725397289379E-2</v>
      </c>
      <c r="N80" s="251">
        <f t="shared" si="103"/>
        <v>3.6590182971964813E-2</v>
      </c>
      <c r="O80" s="251">
        <f t="shared" si="103"/>
        <v>3.1786330327068901E-2</v>
      </c>
      <c r="P80" s="251">
        <f t="shared" si="103"/>
        <v>3.4099917071433339E-2</v>
      </c>
      <c r="Q80" s="251">
        <f t="shared" si="103"/>
        <v>3.2203051887875755E-2</v>
      </c>
      <c r="R80" s="251">
        <f t="shared" si="103"/>
        <v>3.6723285369467229E-2</v>
      </c>
      <c r="S80" s="251">
        <f t="shared" si="103"/>
        <v>3.3145474681054221E-2</v>
      </c>
      <c r="T80" s="251">
        <f t="shared" si="103"/>
        <v>3.6496266954798351E-2</v>
      </c>
      <c r="U80" s="251">
        <f t="shared" si="103"/>
        <v>3.7050528721972009E-2</v>
      </c>
      <c r="V80" s="251">
        <f t="shared" si="103"/>
        <v>3.9727029822407056E-2</v>
      </c>
      <c r="W80" s="251">
        <f t="shared" si="103"/>
        <v>3.7865231740481287E-2</v>
      </c>
      <c r="X80" s="251">
        <f t="shared" si="103"/>
        <v>2.9626174676010697E-2</v>
      </c>
      <c r="Y80" s="251">
        <f t="shared" si="103"/>
        <v>4.3644732090794891E-2</v>
      </c>
      <c r="Z80" s="251">
        <f t="shared" si="103"/>
        <v>3.5897709057158611E-2</v>
      </c>
      <c r="AA80" s="251">
        <f t="shared" si="103"/>
        <v>3.6017368618192602E-2</v>
      </c>
      <c r="AB80" s="251">
        <f t="shared" si="103"/>
        <v>3.6137035208177792E-2</v>
      </c>
      <c r="AC80" s="251">
        <f t="shared" si="103"/>
        <v>3.6256797561035281E-2</v>
      </c>
      <c r="AD80" s="251">
        <f t="shared" si="103"/>
        <v>3.6376721534073564E-2</v>
      </c>
      <c r="AE80" s="251">
        <f t="shared" si="103"/>
        <v>3.7310303973487446E-2</v>
      </c>
      <c r="AF80" s="251">
        <f t="shared" si="103"/>
        <v>3.7439805891959832E-2</v>
      </c>
      <c r="AG80" s="251">
        <f t="shared" si="103"/>
        <v>3.7566691714472134E-2</v>
      </c>
      <c r="AH80" s="251">
        <f t="shared" si="103"/>
        <v>3.7691144879015814E-2</v>
      </c>
    </row>
    <row r="81" spans="1:34">
      <c r="A81" s="41">
        <f t="shared" si="59"/>
        <v>77</v>
      </c>
      <c r="D81" s="120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</row>
    <row r="82" spans="1:34">
      <c r="A82" s="41">
        <f t="shared" si="59"/>
        <v>78</v>
      </c>
      <c r="B82" s="47" t="s">
        <v>129</v>
      </c>
      <c r="D82" s="120"/>
      <c r="E82" s="115">
        <f>SUM(E73:E75)</f>
        <v>259249.3448304651</v>
      </c>
      <c r="F82" s="115">
        <f t="shared" ref="F82:AH82" si="104">SUM(F73:F75)</f>
        <v>244297.80154128268</v>
      </c>
      <c r="G82" s="115">
        <f t="shared" si="104"/>
        <v>273712.52428114426</v>
      </c>
      <c r="H82" s="115">
        <f t="shared" si="104"/>
        <v>282562.46416856244</v>
      </c>
      <c r="I82" s="115">
        <f t="shared" si="104"/>
        <v>286794.10803457332</v>
      </c>
      <c r="J82" s="115">
        <f t="shared" si="104"/>
        <v>296198.27777704486</v>
      </c>
      <c r="K82" s="115">
        <f t="shared" si="104"/>
        <v>309534.97956702131</v>
      </c>
      <c r="L82" s="115">
        <f t="shared" si="104"/>
        <v>327647.88754594442</v>
      </c>
      <c r="M82" s="115">
        <f t="shared" si="104"/>
        <v>320643.71630836581</v>
      </c>
      <c r="N82" s="115">
        <f t="shared" si="104"/>
        <v>331616.57840479288</v>
      </c>
      <c r="O82" s="115">
        <f t="shared" si="104"/>
        <v>331301.62779740867</v>
      </c>
      <c r="P82" s="115">
        <f t="shared" si="104"/>
        <v>338091.68555195548</v>
      </c>
      <c r="Q82" s="115">
        <f t="shared" si="104"/>
        <v>339595.90534030035</v>
      </c>
      <c r="R82" s="115">
        <f t="shared" si="104"/>
        <v>356049.81634160125</v>
      </c>
      <c r="S82" s="115">
        <f t="shared" si="104"/>
        <v>358985.50994913292</v>
      </c>
      <c r="T82" s="115">
        <f t="shared" si="104"/>
        <v>373485.97050596203</v>
      </c>
      <c r="U82" s="115">
        <f t="shared" si="104"/>
        <v>389654.53259976726</v>
      </c>
      <c r="V82" s="115">
        <f t="shared" si="104"/>
        <v>415780.85368110973</v>
      </c>
      <c r="W82" s="115">
        <f t="shared" si="104"/>
        <v>434263.0062851648</v>
      </c>
      <c r="X82" s="115">
        <f t="shared" si="104"/>
        <v>417034.70760033024</v>
      </c>
      <c r="Y82" s="115">
        <f t="shared" si="104"/>
        <v>463957.55321276258</v>
      </c>
      <c r="Z82" s="115">
        <f t="shared" si="104"/>
        <v>476416.24783875782</v>
      </c>
      <c r="AA82" s="115">
        <f t="shared" si="104"/>
        <v>489176.45162566938</v>
      </c>
      <c r="AB82" s="115">
        <f t="shared" si="104"/>
        <v>502251.54249723803</v>
      </c>
      <c r="AC82" s="115">
        <f t="shared" si="104"/>
        <v>515655.94818464422</v>
      </c>
      <c r="AD82" s="115">
        <f t="shared" si="104"/>
        <v>529405.12873114459</v>
      </c>
      <c r="AE82" s="115">
        <f t="shared" si="104"/>
        <v>548012.5230138757</v>
      </c>
      <c r="AF82" s="115">
        <f t="shared" si="104"/>
        <v>567245.67774067807</v>
      </c>
      <c r="AG82" s="115">
        <f t="shared" si="104"/>
        <v>587124.46435584011</v>
      </c>
      <c r="AH82" s="115">
        <f t="shared" si="104"/>
        <v>607669.91162998788</v>
      </c>
    </row>
    <row r="83" spans="1:34">
      <c r="A83" s="41">
        <f t="shared" si="59"/>
        <v>79</v>
      </c>
      <c r="D83" s="120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</row>
    <row r="84" spans="1:34">
      <c r="A84" s="41">
        <f t="shared" si="59"/>
        <v>80</v>
      </c>
      <c r="B84" s="47" t="s">
        <v>117</v>
      </c>
      <c r="C84" s="49"/>
      <c r="D84" s="120"/>
      <c r="E84" s="115">
        <f>-E95</f>
        <v>-42121.509531881951</v>
      </c>
      <c r="F84" s="115">
        <f t="shared" ref="F84:AH84" si="105">-F95</f>
        <v>-10166.720024715585</v>
      </c>
      <c r="G84" s="115">
        <f t="shared" si="105"/>
        <v>-19360.392522499082</v>
      </c>
      <c r="H84" s="115">
        <f t="shared" si="105"/>
        <v>-10343.694564238656</v>
      </c>
      <c r="I84" s="115">
        <f t="shared" si="105"/>
        <v>-10431.668618779629</v>
      </c>
      <c r="J84" s="115">
        <f t="shared" si="105"/>
        <v>-13309.02977693337</v>
      </c>
      <c r="K84" s="115">
        <f t="shared" si="105"/>
        <v>-14167.376886350918</v>
      </c>
      <c r="L84" s="115">
        <f t="shared" si="105"/>
        <v>-15167.569250966073</v>
      </c>
      <c r="M84" s="115">
        <f t="shared" si="105"/>
        <v>-14042.868886234763</v>
      </c>
      <c r="N84" s="115">
        <f t="shared" si="105"/>
        <v>-15758.577928870916</v>
      </c>
      <c r="O84" s="115">
        <f t="shared" si="105"/>
        <v>-15327.386591547925</v>
      </c>
      <c r="P84" s="115">
        <f t="shared" si="105"/>
        <v>-16356.903056989424</v>
      </c>
      <c r="Q84" s="115">
        <f t="shared" si="105"/>
        <v>-16442.382606334926</v>
      </c>
      <c r="R84" s="115">
        <f t="shared" si="105"/>
        <v>-18084.679406106472</v>
      </c>
      <c r="S84" s="115">
        <f t="shared" si="105"/>
        <v>-18083.497867696686</v>
      </c>
      <c r="T84" s="115">
        <f t="shared" si="105"/>
        <v>-19615.397963274678</v>
      </c>
      <c r="U84" s="115">
        <f t="shared" si="105"/>
        <v>-20609.74328405445</v>
      </c>
      <c r="V84" s="115">
        <f t="shared" si="105"/>
        <v>-22244.535614400753</v>
      </c>
      <c r="W84" s="115">
        <f t="shared" si="105"/>
        <v>-22779.366830432555</v>
      </c>
      <c r="X84" s="115">
        <f t="shared" si="105"/>
        <v>-21586.167449080269</v>
      </c>
      <c r="Y84" s="115">
        <f t="shared" si="105"/>
        <v>-26262.397625925485</v>
      </c>
      <c r="Z84" s="115">
        <f t="shared" si="105"/>
        <v>-25260.170561328065</v>
      </c>
      <c r="AA84" s="115">
        <f t="shared" si="105"/>
        <v>-26366.723707946832</v>
      </c>
      <c r="AB84" s="115">
        <f t="shared" si="105"/>
        <v>-27524.497579924413</v>
      </c>
      <c r="AC84" s="115">
        <f t="shared" si="105"/>
        <v>-28736.002262689988</v>
      </c>
      <c r="AD84" s="115">
        <f t="shared" si="105"/>
        <v>-30003.870466493536</v>
      </c>
      <c r="AE84" s="115">
        <f t="shared" si="105"/>
        <v>-31605.841145731159</v>
      </c>
      <c r="AF84" s="115">
        <f t="shared" si="105"/>
        <v>-33018.389015623135</v>
      </c>
      <c r="AG84" s="115">
        <f t="shared" si="105"/>
        <v>-34496.548485446139</v>
      </c>
      <c r="AH84" s="115">
        <f t="shared" si="105"/>
        <v>-36043.523601036519</v>
      </c>
    </row>
    <row r="85" spans="1:34">
      <c r="A85" s="41">
        <f t="shared" si="59"/>
        <v>81</v>
      </c>
      <c r="B85" s="47" t="s">
        <v>255</v>
      </c>
      <c r="D85" s="120"/>
      <c r="E85" s="115">
        <f>Debt!E67/1000+Debt!E91/1000</f>
        <v>-179249.3448304651</v>
      </c>
      <c r="F85" s="115">
        <f>Debt!F67/1000+Debt!F91/1000</f>
        <v>-174297.80154128268</v>
      </c>
      <c r="G85" s="115">
        <f>Debt!G67/1000+Debt!G91/1000</f>
        <v>-183712.52428114423</v>
      </c>
      <c r="H85" s="115">
        <f>Debt!H67/1000+Debt!H91/1000</f>
        <v>-192562.46416856247</v>
      </c>
      <c r="I85" s="115">
        <f>Debt!I67/1000+Debt!I91/1000</f>
        <v>-196794.10803457332</v>
      </c>
      <c r="J85" s="115">
        <f>Debt!J67/1000+Debt!J91/1000</f>
        <v>-206198.27777704486</v>
      </c>
      <c r="K85" s="115">
        <f>Debt!K67/1000+Debt!K91/1000</f>
        <v>-219534.97956702131</v>
      </c>
      <c r="L85" s="115">
        <f>Debt!L67/1000+Debt!L91/1000</f>
        <v>-237647.88754594445</v>
      </c>
      <c r="M85" s="115">
        <f>Debt!M67/1000+Debt!M91/1000</f>
        <v>-230643.71630836581</v>
      </c>
      <c r="N85" s="115">
        <f>Debt!N67/1000+Debt!N91/1000</f>
        <v>-241616.57840479288</v>
      </c>
      <c r="O85" s="115">
        <f>Debt!O67/1000+Debt!O91/1000</f>
        <v>-281301.62779740867</v>
      </c>
      <c r="P85" s="115">
        <f>Debt!P67/1000+Debt!P91/1000</f>
        <v>-288091.68555195548</v>
      </c>
      <c r="Q85" s="115">
        <f>Debt!Q67/1000+Debt!Q91/1000</f>
        <v>-289595.90534030035</v>
      </c>
      <c r="R85" s="115">
        <f>Debt!R67/1000+Debt!R91/1000</f>
        <v>-306049.81634160125</v>
      </c>
      <c r="S85" s="115">
        <f>Debt!S67/1000+Debt!S91/1000</f>
        <v>-323985.50994913292</v>
      </c>
      <c r="T85" s="115">
        <f>Debt!T67/1000+Debt!T91/1000</f>
        <v>-343485.97050596203</v>
      </c>
      <c r="U85" s="115">
        <f>Debt!U67/1000+Debt!U91/1000</f>
        <v>-364654.53259976726</v>
      </c>
      <c r="V85" s="115">
        <f>Debt!V67/1000+Debt!V91/1000</f>
        <v>-395780.85368110973</v>
      </c>
      <c r="W85" s="115">
        <f>Debt!W67/1000+Debt!W91/1000</f>
        <v>-419263.0062851648</v>
      </c>
      <c r="X85" s="115">
        <f>Debt!X67/1000+Debt!X91/1000</f>
        <v>-417034.70760033024</v>
      </c>
      <c r="Y85" s="115">
        <f>Debt!Y67/1000+Debt!Y91/1000</f>
        <v>-463957.55321276258</v>
      </c>
      <c r="Z85" s="115">
        <f>Debt!Z67/1000+Debt!Z91/1000</f>
        <v>-476416.24783875782</v>
      </c>
      <c r="AA85" s="115">
        <f>Debt!AA67/1000+Debt!AA91/1000</f>
        <v>-489176.45162566938</v>
      </c>
      <c r="AB85" s="115">
        <f>Debt!AB67/1000+Debt!AB91/1000</f>
        <v>-502251.54249723803</v>
      </c>
      <c r="AC85" s="115">
        <f>Debt!AC67/1000+Debt!AC91/1000</f>
        <v>-515655.94818464422</v>
      </c>
      <c r="AD85" s="115">
        <f>Debt!AD67/1000+Debt!AD91/1000</f>
        <v>-529405.12873114459</v>
      </c>
      <c r="AE85" s="115">
        <f>Debt!AE67/1000+Debt!AE91/1000</f>
        <v>-548012.5230138757</v>
      </c>
      <c r="AF85" s="115">
        <f>Debt!AF67/1000+Debt!AF91/1000</f>
        <v>-567245.67774067807</v>
      </c>
      <c r="AG85" s="115">
        <f>Debt!AG67/1000+Debt!AG91/1000</f>
        <v>-587124.46435584011</v>
      </c>
      <c r="AH85" s="115">
        <f>Debt!AH67/1000+Debt!AH91/1000</f>
        <v>-607669.91162998788</v>
      </c>
    </row>
    <row r="86" spans="1:34">
      <c r="A86" s="41">
        <f t="shared" si="59"/>
        <v>82</v>
      </c>
      <c r="B86" s="47" t="s">
        <v>118</v>
      </c>
      <c r="C86" s="49"/>
      <c r="D86" s="120"/>
      <c r="E86" s="115">
        <f>-SUM(E82:E85)</f>
        <v>-37878.490468118049</v>
      </c>
      <c r="F86" s="115">
        <f t="shared" ref="F86:AH86" si="106">-SUM(F82:F85)</f>
        <v>-59833.279975284415</v>
      </c>
      <c r="G86" s="115">
        <f t="shared" si="106"/>
        <v>-70639.607477500947</v>
      </c>
      <c r="H86" s="115">
        <f t="shared" si="106"/>
        <v>-79656.305435761315</v>
      </c>
      <c r="I86" s="115">
        <f t="shared" si="106"/>
        <v>-79568.331381220371</v>
      </c>
      <c r="J86" s="115">
        <f t="shared" si="106"/>
        <v>-76690.97022306663</v>
      </c>
      <c r="K86" s="115">
        <f t="shared" si="106"/>
        <v>-75832.623113649082</v>
      </c>
      <c r="L86" s="115">
        <f t="shared" si="106"/>
        <v>-74832.430749033898</v>
      </c>
      <c r="M86" s="115">
        <f t="shared" si="106"/>
        <v>-75957.131113765237</v>
      </c>
      <c r="N86" s="115">
        <f t="shared" si="106"/>
        <v>-74241.422071129084</v>
      </c>
      <c r="O86" s="115">
        <f t="shared" si="106"/>
        <v>-34672.613408452075</v>
      </c>
      <c r="P86" s="115">
        <f t="shared" si="106"/>
        <v>-33643.096943010576</v>
      </c>
      <c r="Q86" s="115">
        <f t="shared" si="106"/>
        <v>-33557.617393665074</v>
      </c>
      <c r="R86" s="115">
        <f t="shared" si="106"/>
        <v>-31915.320593893528</v>
      </c>
      <c r="S86" s="115">
        <f t="shared" si="106"/>
        <v>-16916.502132303314</v>
      </c>
      <c r="T86" s="115">
        <f t="shared" si="106"/>
        <v>-10384.602036725322</v>
      </c>
      <c r="U86" s="115">
        <f t="shared" si="106"/>
        <v>-4390.2567159455502</v>
      </c>
      <c r="V86" s="115">
        <f t="shared" si="106"/>
        <v>2244.5356144007528</v>
      </c>
      <c r="W86" s="115">
        <f t="shared" si="106"/>
        <v>7779.3668304325547</v>
      </c>
      <c r="X86" s="115">
        <f t="shared" si="106"/>
        <v>21586.167449080269</v>
      </c>
      <c r="Y86" s="115">
        <f t="shared" si="106"/>
        <v>26262.397625925485</v>
      </c>
      <c r="Z86" s="115">
        <f t="shared" si="106"/>
        <v>25260.170561328065</v>
      </c>
      <c r="AA86" s="115">
        <f t="shared" si="106"/>
        <v>26366.723707946832</v>
      </c>
      <c r="AB86" s="115">
        <f t="shared" si="106"/>
        <v>27524.497579924413</v>
      </c>
      <c r="AC86" s="115">
        <f t="shared" si="106"/>
        <v>28736.002262689988</v>
      </c>
      <c r="AD86" s="115">
        <f t="shared" si="106"/>
        <v>30003.870466493536</v>
      </c>
      <c r="AE86" s="115">
        <f t="shared" si="106"/>
        <v>31605.841145731159</v>
      </c>
      <c r="AF86" s="115">
        <f t="shared" si="106"/>
        <v>33018.389015623135</v>
      </c>
      <c r="AG86" s="115">
        <f t="shared" si="106"/>
        <v>34496.548485446139</v>
      </c>
      <c r="AH86" s="115">
        <f t="shared" si="106"/>
        <v>36043.523601036519</v>
      </c>
    </row>
    <row r="87" spans="1:34">
      <c r="A87" s="41">
        <f t="shared" si="59"/>
        <v>83</v>
      </c>
      <c r="B87" s="47"/>
      <c r="D87" s="120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</row>
    <row r="88" spans="1:34">
      <c r="A88" s="41">
        <f t="shared" si="59"/>
        <v>84</v>
      </c>
      <c r="B88" s="47" t="s">
        <v>119</v>
      </c>
      <c r="D88" s="120"/>
      <c r="E88" s="115">
        <f>SUM(E82:E86)</f>
        <v>0</v>
      </c>
      <c r="F88" s="115">
        <f t="shared" ref="F88:AH88" si="107">SUM(F82:F86)</f>
        <v>0</v>
      </c>
      <c r="G88" s="115">
        <f t="shared" si="107"/>
        <v>0</v>
      </c>
      <c r="H88" s="115">
        <f t="shared" si="107"/>
        <v>0</v>
      </c>
      <c r="I88" s="115">
        <f t="shared" si="107"/>
        <v>0</v>
      </c>
      <c r="J88" s="115">
        <f t="shared" si="107"/>
        <v>0</v>
      </c>
      <c r="K88" s="115">
        <f t="shared" si="107"/>
        <v>0</v>
      </c>
      <c r="L88" s="115">
        <f t="shared" si="107"/>
        <v>0</v>
      </c>
      <c r="M88" s="115">
        <f t="shared" si="107"/>
        <v>0</v>
      </c>
      <c r="N88" s="115">
        <f t="shared" si="107"/>
        <v>0</v>
      </c>
      <c r="O88" s="115">
        <f t="shared" si="107"/>
        <v>0</v>
      </c>
      <c r="P88" s="115">
        <f t="shared" si="107"/>
        <v>0</v>
      </c>
      <c r="Q88" s="115">
        <f t="shared" si="107"/>
        <v>0</v>
      </c>
      <c r="R88" s="115">
        <f t="shared" si="107"/>
        <v>0</v>
      </c>
      <c r="S88" s="115">
        <f t="shared" si="107"/>
        <v>0</v>
      </c>
      <c r="T88" s="115">
        <f t="shared" si="107"/>
        <v>0</v>
      </c>
      <c r="U88" s="115">
        <f t="shared" si="107"/>
        <v>0</v>
      </c>
      <c r="V88" s="115">
        <f t="shared" si="107"/>
        <v>0</v>
      </c>
      <c r="W88" s="115">
        <f t="shared" si="107"/>
        <v>0</v>
      </c>
      <c r="X88" s="115">
        <f t="shared" si="107"/>
        <v>0</v>
      </c>
      <c r="Y88" s="115">
        <f t="shared" si="107"/>
        <v>0</v>
      </c>
      <c r="Z88" s="115">
        <f t="shared" si="107"/>
        <v>0</v>
      </c>
      <c r="AA88" s="115">
        <f t="shared" si="107"/>
        <v>0</v>
      </c>
      <c r="AB88" s="115">
        <f t="shared" si="107"/>
        <v>0</v>
      </c>
      <c r="AC88" s="115">
        <f t="shared" si="107"/>
        <v>0</v>
      </c>
      <c r="AD88" s="115">
        <f t="shared" si="107"/>
        <v>0</v>
      </c>
      <c r="AE88" s="115">
        <f t="shared" si="107"/>
        <v>0</v>
      </c>
      <c r="AF88" s="115">
        <f t="shared" si="107"/>
        <v>0</v>
      </c>
      <c r="AG88" s="115">
        <f t="shared" si="107"/>
        <v>0</v>
      </c>
      <c r="AH88" s="115">
        <f t="shared" si="107"/>
        <v>0</v>
      </c>
    </row>
    <row r="89" spans="1:34">
      <c r="A89" s="41">
        <f t="shared" si="59"/>
        <v>85</v>
      </c>
      <c r="B89" s="57"/>
      <c r="D89" s="120"/>
      <c r="E89" s="183"/>
      <c r="F89" s="183"/>
      <c r="G89" s="183"/>
      <c r="H89" s="183"/>
      <c r="I89" s="183"/>
      <c r="J89" s="183"/>
      <c r="K89" s="183"/>
      <c r="L89" s="183"/>
      <c r="M89" s="183"/>
      <c r="N89" s="183"/>
      <c r="O89" s="183"/>
      <c r="P89" s="183"/>
      <c r="Q89" s="183"/>
      <c r="R89" s="183"/>
      <c r="S89" s="183"/>
      <c r="T89" s="183"/>
      <c r="U89" s="183"/>
      <c r="V89" s="183"/>
      <c r="W89" s="183"/>
      <c r="X89" s="183"/>
      <c r="Y89" s="177"/>
      <c r="Z89" s="177"/>
      <c r="AA89" s="177"/>
      <c r="AB89" s="177"/>
      <c r="AC89" s="177"/>
      <c r="AD89" s="177"/>
      <c r="AE89" s="177"/>
      <c r="AF89" s="177"/>
      <c r="AG89" s="177"/>
      <c r="AH89" s="177"/>
    </row>
    <row r="90" spans="1:34">
      <c r="A90" s="41">
        <f t="shared" si="59"/>
        <v>86</v>
      </c>
      <c r="B90" s="42" t="s">
        <v>267</v>
      </c>
      <c r="C90" s="43"/>
      <c r="D90" s="170"/>
      <c r="E90" s="250">
        <f t="shared" ref="E90:AH90" si="108">E41</f>
        <v>2024</v>
      </c>
      <c r="F90" s="250">
        <f t="shared" si="108"/>
        <v>2025</v>
      </c>
      <c r="G90" s="250">
        <f t="shared" si="108"/>
        <v>2026</v>
      </c>
      <c r="H90" s="250">
        <f t="shared" si="108"/>
        <v>2027</v>
      </c>
      <c r="I90" s="250">
        <f t="shared" si="108"/>
        <v>2028</v>
      </c>
      <c r="J90" s="250">
        <f t="shared" si="108"/>
        <v>2029</v>
      </c>
      <c r="K90" s="250">
        <f t="shared" si="108"/>
        <v>2030</v>
      </c>
      <c r="L90" s="250">
        <f t="shared" si="108"/>
        <v>2031</v>
      </c>
      <c r="M90" s="250">
        <f t="shared" si="108"/>
        <v>2032</v>
      </c>
      <c r="N90" s="250">
        <f t="shared" si="108"/>
        <v>2033</v>
      </c>
      <c r="O90" s="250">
        <f t="shared" si="108"/>
        <v>2034</v>
      </c>
      <c r="P90" s="250">
        <f t="shared" si="108"/>
        <v>2035</v>
      </c>
      <c r="Q90" s="250">
        <f t="shared" si="108"/>
        <v>2036</v>
      </c>
      <c r="R90" s="250">
        <f t="shared" si="108"/>
        <v>2037</v>
      </c>
      <c r="S90" s="250">
        <f t="shared" si="108"/>
        <v>2038</v>
      </c>
      <c r="T90" s="250">
        <f t="shared" si="108"/>
        <v>2039</v>
      </c>
      <c r="U90" s="250">
        <f t="shared" si="108"/>
        <v>2040</v>
      </c>
      <c r="V90" s="250">
        <f t="shared" si="108"/>
        <v>2041</v>
      </c>
      <c r="W90" s="250">
        <f t="shared" si="108"/>
        <v>2042</v>
      </c>
      <c r="X90" s="250">
        <f t="shared" si="108"/>
        <v>2043</v>
      </c>
      <c r="Y90" s="250">
        <f t="shared" si="108"/>
        <v>2044</v>
      </c>
      <c r="Z90" s="250">
        <f t="shared" si="108"/>
        <v>2045</v>
      </c>
      <c r="AA90" s="250">
        <f t="shared" si="108"/>
        <v>2046</v>
      </c>
      <c r="AB90" s="250">
        <f t="shared" si="108"/>
        <v>2047</v>
      </c>
      <c r="AC90" s="250">
        <f t="shared" si="108"/>
        <v>2048</v>
      </c>
      <c r="AD90" s="250">
        <f t="shared" si="108"/>
        <v>2049</v>
      </c>
      <c r="AE90" s="250">
        <f t="shared" si="108"/>
        <v>2050</v>
      </c>
      <c r="AF90" s="250">
        <f t="shared" si="108"/>
        <v>2051</v>
      </c>
      <c r="AG90" s="250">
        <f t="shared" si="108"/>
        <v>2052</v>
      </c>
      <c r="AH90" s="328">
        <f t="shared" si="108"/>
        <v>2053</v>
      </c>
    </row>
    <row r="91" spans="1:34">
      <c r="A91" s="41">
        <f t="shared" si="59"/>
        <v>87</v>
      </c>
      <c r="D91" s="120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7"/>
      <c r="Z91" s="177"/>
      <c r="AA91" s="177"/>
      <c r="AB91" s="177"/>
      <c r="AC91" s="177"/>
      <c r="AD91" s="177"/>
      <c r="AE91" s="177"/>
      <c r="AF91" s="177"/>
      <c r="AG91" s="177"/>
      <c r="AH91" s="177"/>
    </row>
    <row r="92" spans="1:34">
      <c r="A92" s="41">
        <f t="shared" si="59"/>
        <v>88</v>
      </c>
      <c r="B92" s="47" t="s">
        <v>116</v>
      </c>
      <c r="D92" s="120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7"/>
      <c r="Z92" s="177"/>
      <c r="AA92" s="177"/>
      <c r="AB92" s="177"/>
      <c r="AC92" s="177"/>
      <c r="AD92" s="177"/>
      <c r="AE92" s="177"/>
      <c r="AF92" s="177"/>
      <c r="AG92" s="177"/>
      <c r="AH92" s="177"/>
    </row>
    <row r="93" spans="1:34" s="117" customFormat="1">
      <c r="A93" s="41">
        <f t="shared" si="59"/>
        <v>89</v>
      </c>
      <c r="B93" s="125" t="s">
        <v>128</v>
      </c>
      <c r="D93" s="174">
        <f>'Purchase Cost'!D58</f>
        <v>90</v>
      </c>
      <c r="E93" s="179">
        <f>E61*$D$93/365</f>
        <v>278478.64662315341</v>
      </c>
      <c r="F93" s="179">
        <f t="shared" ref="F93:AH93" si="109">F61*$D$93/365</f>
        <v>288645.366647869</v>
      </c>
      <c r="G93" s="179">
        <f t="shared" si="109"/>
        <v>308005.75917036808</v>
      </c>
      <c r="H93" s="179">
        <f t="shared" si="109"/>
        <v>318349.45373460674</v>
      </c>
      <c r="I93" s="179">
        <f t="shared" si="109"/>
        <v>328781.12235338637</v>
      </c>
      <c r="J93" s="179">
        <f t="shared" si="109"/>
        <v>342090.15213031974</v>
      </c>
      <c r="K93" s="179">
        <f t="shared" si="109"/>
        <v>356257.52901667065</v>
      </c>
      <c r="L93" s="179">
        <f t="shared" si="109"/>
        <v>371425.09826763673</v>
      </c>
      <c r="M93" s="179">
        <f t="shared" si="109"/>
        <v>385467.96715387149</v>
      </c>
      <c r="N93" s="179">
        <f t="shared" si="109"/>
        <v>401226.54508274241</v>
      </c>
      <c r="O93" s="179">
        <f t="shared" si="109"/>
        <v>416553.93167429033</v>
      </c>
      <c r="P93" s="179">
        <f t="shared" si="109"/>
        <v>432910.83473127976</v>
      </c>
      <c r="Q93" s="179">
        <f t="shared" si="109"/>
        <v>449353.21733761468</v>
      </c>
      <c r="R93" s="179">
        <f t="shared" si="109"/>
        <v>467437.89674372115</v>
      </c>
      <c r="S93" s="179">
        <f t="shared" si="109"/>
        <v>485521.39461141784</v>
      </c>
      <c r="T93" s="179">
        <f t="shared" si="109"/>
        <v>505136.79257469252</v>
      </c>
      <c r="U93" s="179">
        <f t="shared" si="109"/>
        <v>525746.53585874697</v>
      </c>
      <c r="V93" s="179">
        <f t="shared" si="109"/>
        <v>547991.07147314772</v>
      </c>
      <c r="W93" s="179">
        <f t="shared" si="109"/>
        <v>570770.43830358027</v>
      </c>
      <c r="X93" s="179">
        <f t="shared" si="109"/>
        <v>592356.60575266054</v>
      </c>
      <c r="Y93" s="179">
        <f t="shared" si="109"/>
        <v>618619.00337858603</v>
      </c>
      <c r="Z93" s="179">
        <f t="shared" si="109"/>
        <v>643879.17393991409</v>
      </c>
      <c r="AA93" s="179">
        <f t="shared" si="109"/>
        <v>670245.89764786093</v>
      </c>
      <c r="AB93" s="179">
        <f t="shared" si="109"/>
        <v>697770.39522778534</v>
      </c>
      <c r="AC93" s="179">
        <f t="shared" si="109"/>
        <v>726506.39749047533</v>
      </c>
      <c r="AD93" s="179">
        <f t="shared" si="109"/>
        <v>756510.26795696886</v>
      </c>
      <c r="AE93" s="179">
        <f t="shared" si="109"/>
        <v>788116.10910270002</v>
      </c>
      <c r="AF93" s="179">
        <f t="shared" si="109"/>
        <v>821134.49811832316</v>
      </c>
      <c r="AG93" s="179">
        <f t="shared" si="109"/>
        <v>855631.0466037693</v>
      </c>
      <c r="AH93" s="179">
        <f t="shared" si="109"/>
        <v>891674.57020480582</v>
      </c>
    </row>
    <row r="94" spans="1:34" s="117" customFormat="1">
      <c r="A94" s="41">
        <f t="shared" si="59"/>
        <v>90</v>
      </c>
      <c r="B94" s="125" t="s">
        <v>35</v>
      </c>
      <c r="D94" s="172">
        <f>'Purchase Cost'!D59/1000</f>
        <v>236357.13709127146</v>
      </c>
      <c r="E94" s="179">
        <f>D94</f>
        <v>236357.13709127146</v>
      </c>
      <c r="F94" s="179">
        <f t="shared" ref="F94:X94" si="110">E96</f>
        <v>278478.64662315341</v>
      </c>
      <c r="G94" s="179">
        <f t="shared" si="110"/>
        <v>288645.366647869</v>
      </c>
      <c r="H94" s="179">
        <f t="shared" si="110"/>
        <v>308005.75917036808</v>
      </c>
      <c r="I94" s="179">
        <f t="shared" si="110"/>
        <v>318349.45373460674</v>
      </c>
      <c r="J94" s="179">
        <f t="shared" si="110"/>
        <v>328781.12235338637</v>
      </c>
      <c r="K94" s="179">
        <f t="shared" si="110"/>
        <v>342090.15213031974</v>
      </c>
      <c r="L94" s="179">
        <f t="shared" si="110"/>
        <v>356257.52901667065</v>
      </c>
      <c r="M94" s="179">
        <f t="shared" si="110"/>
        <v>371425.09826763673</v>
      </c>
      <c r="N94" s="179">
        <f t="shared" si="110"/>
        <v>385467.96715387149</v>
      </c>
      <c r="O94" s="179">
        <f t="shared" si="110"/>
        <v>401226.54508274241</v>
      </c>
      <c r="P94" s="179">
        <f t="shared" si="110"/>
        <v>416553.93167429033</v>
      </c>
      <c r="Q94" s="179">
        <f t="shared" si="110"/>
        <v>432910.83473127976</v>
      </c>
      <c r="R94" s="179">
        <f t="shared" si="110"/>
        <v>449353.21733761468</v>
      </c>
      <c r="S94" s="179">
        <f t="shared" si="110"/>
        <v>467437.89674372115</v>
      </c>
      <c r="T94" s="179">
        <f t="shared" si="110"/>
        <v>485521.39461141784</v>
      </c>
      <c r="U94" s="179">
        <f t="shared" si="110"/>
        <v>505136.79257469252</v>
      </c>
      <c r="V94" s="179">
        <f t="shared" si="110"/>
        <v>525746.53585874697</v>
      </c>
      <c r="W94" s="179">
        <f t="shared" si="110"/>
        <v>547991.07147314772</v>
      </c>
      <c r="X94" s="179">
        <f t="shared" si="110"/>
        <v>570770.43830358027</v>
      </c>
      <c r="Y94" s="179">
        <f t="shared" ref="Y94" si="111">X96</f>
        <v>592356.60575266054</v>
      </c>
      <c r="Z94" s="179">
        <f t="shared" ref="Z94" si="112">Y96</f>
        <v>618619.00337858603</v>
      </c>
      <c r="AA94" s="179">
        <f t="shared" ref="AA94" si="113">Z96</f>
        <v>643879.17393991409</v>
      </c>
      <c r="AB94" s="179">
        <f t="shared" ref="AB94" si="114">AA96</f>
        <v>670245.89764786093</v>
      </c>
      <c r="AC94" s="179">
        <f t="shared" ref="AC94" si="115">AB96</f>
        <v>697770.39522778534</v>
      </c>
      <c r="AD94" s="179">
        <f t="shared" ref="AD94" si="116">AC96</f>
        <v>726506.39749047533</v>
      </c>
      <c r="AE94" s="179">
        <f t="shared" ref="AE94" si="117">AD96</f>
        <v>756510.26795696886</v>
      </c>
      <c r="AF94" s="179">
        <f t="shared" ref="AF94" si="118">AE96</f>
        <v>788116.10910270002</v>
      </c>
      <c r="AG94" s="179">
        <f t="shared" ref="AG94" si="119">AF96</f>
        <v>821134.49811832316</v>
      </c>
      <c r="AH94" s="179">
        <f t="shared" ref="AH94" si="120">AG96</f>
        <v>855631.0466037693</v>
      </c>
    </row>
    <row r="95" spans="1:34" s="117" customFormat="1">
      <c r="A95" s="41">
        <f t="shared" si="59"/>
        <v>91</v>
      </c>
      <c r="B95" s="125" t="s">
        <v>38</v>
      </c>
      <c r="D95" s="172"/>
      <c r="E95" s="179">
        <f>E93-E94</f>
        <v>42121.509531881951</v>
      </c>
      <c r="F95" s="179">
        <f t="shared" ref="F95:AE95" si="121">F93-F94</f>
        <v>10166.720024715585</v>
      </c>
      <c r="G95" s="179">
        <f t="shared" si="121"/>
        <v>19360.392522499082</v>
      </c>
      <c r="H95" s="179">
        <f t="shared" si="121"/>
        <v>10343.694564238656</v>
      </c>
      <c r="I95" s="179">
        <f t="shared" si="121"/>
        <v>10431.668618779629</v>
      </c>
      <c r="J95" s="179">
        <f t="shared" si="121"/>
        <v>13309.02977693337</v>
      </c>
      <c r="K95" s="179">
        <f t="shared" si="121"/>
        <v>14167.376886350918</v>
      </c>
      <c r="L95" s="179">
        <f t="shared" si="121"/>
        <v>15167.569250966073</v>
      </c>
      <c r="M95" s="179">
        <f t="shared" si="121"/>
        <v>14042.868886234763</v>
      </c>
      <c r="N95" s="179">
        <f t="shared" si="121"/>
        <v>15758.577928870916</v>
      </c>
      <c r="O95" s="179">
        <f t="shared" si="121"/>
        <v>15327.386591547925</v>
      </c>
      <c r="P95" s="179">
        <f t="shared" si="121"/>
        <v>16356.903056989424</v>
      </c>
      <c r="Q95" s="179">
        <f t="shared" si="121"/>
        <v>16442.382606334926</v>
      </c>
      <c r="R95" s="179">
        <f t="shared" si="121"/>
        <v>18084.679406106472</v>
      </c>
      <c r="S95" s="179">
        <f t="shared" si="121"/>
        <v>18083.497867696686</v>
      </c>
      <c r="T95" s="179">
        <f t="shared" si="121"/>
        <v>19615.397963274678</v>
      </c>
      <c r="U95" s="179">
        <f t="shared" si="121"/>
        <v>20609.74328405445</v>
      </c>
      <c r="V95" s="179">
        <f t="shared" si="121"/>
        <v>22244.535614400753</v>
      </c>
      <c r="W95" s="179">
        <f t="shared" si="121"/>
        <v>22779.366830432555</v>
      </c>
      <c r="X95" s="179">
        <f t="shared" si="121"/>
        <v>21586.167449080269</v>
      </c>
      <c r="Y95" s="179">
        <f t="shared" si="121"/>
        <v>26262.397625925485</v>
      </c>
      <c r="Z95" s="179">
        <f t="shared" si="121"/>
        <v>25260.170561328065</v>
      </c>
      <c r="AA95" s="179">
        <f t="shared" si="121"/>
        <v>26366.723707946832</v>
      </c>
      <c r="AB95" s="179">
        <f t="shared" si="121"/>
        <v>27524.497579924413</v>
      </c>
      <c r="AC95" s="179">
        <f t="shared" si="121"/>
        <v>28736.002262689988</v>
      </c>
      <c r="AD95" s="179">
        <f t="shared" si="121"/>
        <v>30003.870466493536</v>
      </c>
      <c r="AE95" s="179">
        <f t="shared" si="121"/>
        <v>31605.841145731159</v>
      </c>
      <c r="AF95" s="179">
        <f t="shared" ref="AF95" si="122">AF93-AF94</f>
        <v>33018.389015623135</v>
      </c>
      <c r="AG95" s="179">
        <f t="shared" ref="AG95" si="123">AG93-AG94</f>
        <v>34496.548485446139</v>
      </c>
      <c r="AH95" s="179">
        <f t="shared" ref="AH95" si="124">AH93-AH94</f>
        <v>36043.523601036519</v>
      </c>
    </row>
    <row r="96" spans="1:34" s="117" customFormat="1">
      <c r="A96" s="41">
        <f t="shared" si="59"/>
        <v>92</v>
      </c>
      <c r="B96" s="125" t="s">
        <v>36</v>
      </c>
      <c r="D96" s="172"/>
      <c r="E96" s="181">
        <f t="shared" ref="E96:X96" si="125">E94+E95</f>
        <v>278478.64662315341</v>
      </c>
      <c r="F96" s="181">
        <f t="shared" si="125"/>
        <v>288645.366647869</v>
      </c>
      <c r="G96" s="181">
        <f t="shared" si="125"/>
        <v>308005.75917036808</v>
      </c>
      <c r="H96" s="181">
        <f t="shared" si="125"/>
        <v>318349.45373460674</v>
      </c>
      <c r="I96" s="181">
        <f t="shared" si="125"/>
        <v>328781.12235338637</v>
      </c>
      <c r="J96" s="181">
        <f t="shared" si="125"/>
        <v>342090.15213031974</v>
      </c>
      <c r="K96" s="181">
        <f t="shared" si="125"/>
        <v>356257.52901667065</v>
      </c>
      <c r="L96" s="181">
        <f t="shared" si="125"/>
        <v>371425.09826763673</v>
      </c>
      <c r="M96" s="181">
        <f t="shared" si="125"/>
        <v>385467.96715387149</v>
      </c>
      <c r="N96" s="181">
        <f t="shared" si="125"/>
        <v>401226.54508274241</v>
      </c>
      <c r="O96" s="181">
        <f t="shared" si="125"/>
        <v>416553.93167429033</v>
      </c>
      <c r="P96" s="181">
        <f t="shared" si="125"/>
        <v>432910.83473127976</v>
      </c>
      <c r="Q96" s="181">
        <f t="shared" si="125"/>
        <v>449353.21733761468</v>
      </c>
      <c r="R96" s="181">
        <f t="shared" si="125"/>
        <v>467437.89674372115</v>
      </c>
      <c r="S96" s="181">
        <f t="shared" si="125"/>
        <v>485521.39461141784</v>
      </c>
      <c r="T96" s="181">
        <f t="shared" si="125"/>
        <v>505136.79257469252</v>
      </c>
      <c r="U96" s="181">
        <f t="shared" si="125"/>
        <v>525746.53585874697</v>
      </c>
      <c r="V96" s="181">
        <f t="shared" si="125"/>
        <v>547991.07147314772</v>
      </c>
      <c r="W96" s="181">
        <f t="shared" si="125"/>
        <v>570770.43830358027</v>
      </c>
      <c r="X96" s="181">
        <f t="shared" si="125"/>
        <v>592356.60575266054</v>
      </c>
      <c r="Y96" s="181">
        <f t="shared" ref="Y96:AH96" si="126">Y94+Y95</f>
        <v>618619.00337858603</v>
      </c>
      <c r="Z96" s="181">
        <f t="shared" si="126"/>
        <v>643879.17393991409</v>
      </c>
      <c r="AA96" s="181">
        <f t="shared" si="126"/>
        <v>670245.89764786093</v>
      </c>
      <c r="AB96" s="181">
        <f t="shared" si="126"/>
        <v>697770.39522778534</v>
      </c>
      <c r="AC96" s="181">
        <f t="shared" si="126"/>
        <v>726506.39749047533</v>
      </c>
      <c r="AD96" s="181">
        <f t="shared" si="126"/>
        <v>756510.26795696886</v>
      </c>
      <c r="AE96" s="181">
        <f t="shared" si="126"/>
        <v>788116.10910270002</v>
      </c>
      <c r="AF96" s="181">
        <f t="shared" si="126"/>
        <v>821134.49811832316</v>
      </c>
      <c r="AG96" s="181">
        <f t="shared" si="126"/>
        <v>855631.0466037693</v>
      </c>
      <c r="AH96" s="181">
        <f t="shared" si="126"/>
        <v>891674.57020480582</v>
      </c>
    </row>
    <row r="97" spans="1:34" s="117" customFormat="1">
      <c r="A97" s="41">
        <f t="shared" si="59"/>
        <v>93</v>
      </c>
      <c r="B97" s="125" t="s">
        <v>177</v>
      </c>
      <c r="D97" s="172"/>
      <c r="E97" s="202">
        <f>E96/E61*365</f>
        <v>90</v>
      </c>
      <c r="F97" s="202">
        <f t="shared" ref="F97:AH97" si="127">F96/F61*365</f>
        <v>90.000000000000014</v>
      </c>
      <c r="G97" s="202">
        <f t="shared" si="127"/>
        <v>89.999999999999986</v>
      </c>
      <c r="H97" s="202">
        <f t="shared" si="127"/>
        <v>90</v>
      </c>
      <c r="I97" s="202">
        <f t="shared" si="127"/>
        <v>90</v>
      </c>
      <c r="J97" s="202">
        <f t="shared" si="127"/>
        <v>90</v>
      </c>
      <c r="K97" s="202">
        <f t="shared" si="127"/>
        <v>90</v>
      </c>
      <c r="L97" s="202">
        <f t="shared" si="127"/>
        <v>90</v>
      </c>
      <c r="M97" s="202">
        <f t="shared" si="127"/>
        <v>90</v>
      </c>
      <c r="N97" s="202">
        <f t="shared" si="127"/>
        <v>90</v>
      </c>
      <c r="O97" s="202">
        <f t="shared" si="127"/>
        <v>90</v>
      </c>
      <c r="P97" s="202">
        <f t="shared" si="127"/>
        <v>90</v>
      </c>
      <c r="Q97" s="202">
        <f t="shared" si="127"/>
        <v>90</v>
      </c>
      <c r="R97" s="202">
        <f t="shared" si="127"/>
        <v>90</v>
      </c>
      <c r="S97" s="202">
        <f t="shared" si="127"/>
        <v>90</v>
      </c>
      <c r="T97" s="202">
        <f t="shared" si="127"/>
        <v>90</v>
      </c>
      <c r="U97" s="202">
        <f t="shared" si="127"/>
        <v>90</v>
      </c>
      <c r="V97" s="202">
        <f t="shared" si="127"/>
        <v>90</v>
      </c>
      <c r="W97" s="202">
        <f t="shared" si="127"/>
        <v>90</v>
      </c>
      <c r="X97" s="202">
        <f t="shared" si="127"/>
        <v>90</v>
      </c>
      <c r="Y97" s="202">
        <f t="shared" si="127"/>
        <v>90</v>
      </c>
      <c r="Z97" s="202">
        <f t="shared" si="127"/>
        <v>90</v>
      </c>
      <c r="AA97" s="202">
        <f t="shared" si="127"/>
        <v>90</v>
      </c>
      <c r="AB97" s="202">
        <f t="shared" si="127"/>
        <v>90</v>
      </c>
      <c r="AC97" s="202">
        <f t="shared" si="127"/>
        <v>90.000000000000014</v>
      </c>
      <c r="AD97" s="202">
        <f t="shared" si="127"/>
        <v>90</v>
      </c>
      <c r="AE97" s="202">
        <f t="shared" si="127"/>
        <v>90</v>
      </c>
      <c r="AF97" s="202">
        <f t="shared" si="127"/>
        <v>90</v>
      </c>
      <c r="AG97" s="202">
        <f t="shared" si="127"/>
        <v>90</v>
      </c>
      <c r="AH97" s="202">
        <f t="shared" si="127"/>
        <v>90</v>
      </c>
    </row>
    <row r="98" spans="1:34" s="117" customFormat="1">
      <c r="A98" s="41">
        <f t="shared" si="59"/>
        <v>94</v>
      </c>
      <c r="B98" s="125"/>
      <c r="D98" s="172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</row>
    <row r="99" spans="1:34" s="117" customFormat="1">
      <c r="A99" s="41">
        <f t="shared" si="59"/>
        <v>95</v>
      </c>
      <c r="B99" s="161" t="s">
        <v>40</v>
      </c>
      <c r="D99" s="172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</row>
    <row r="100" spans="1:34" s="117" customFormat="1">
      <c r="A100" s="41">
        <f t="shared" si="59"/>
        <v>96</v>
      </c>
      <c r="B100" s="125" t="s">
        <v>37</v>
      </c>
      <c r="D100" s="190">
        <f>'Purchase Cost'!D56</f>
        <v>0.2</v>
      </c>
      <c r="E100" s="179">
        <f>E61*$D$100</f>
        <v>225877.12448322444</v>
      </c>
      <c r="F100" s="179">
        <f>F61*$D$100</f>
        <v>234123.46405882706</v>
      </c>
      <c r="G100" s="179">
        <f t="shared" ref="G100:AH100" si="128">G61*$D$100</f>
        <v>249826.89354929861</v>
      </c>
      <c r="H100" s="179">
        <f t="shared" si="128"/>
        <v>258216.77914029217</v>
      </c>
      <c r="I100" s="179">
        <f t="shared" si="128"/>
        <v>266678.02146441338</v>
      </c>
      <c r="J100" s="179">
        <f t="shared" si="128"/>
        <v>277473.12339459267</v>
      </c>
      <c r="K100" s="179">
        <f t="shared" si="128"/>
        <v>288964.44020241068</v>
      </c>
      <c r="L100" s="179">
        <f t="shared" si="128"/>
        <v>301267.02415041643</v>
      </c>
      <c r="M100" s="179">
        <f t="shared" si="128"/>
        <v>312657.351135918</v>
      </c>
      <c r="N100" s="179">
        <f t="shared" si="128"/>
        <v>325439.30878933548</v>
      </c>
      <c r="O100" s="179">
        <f t="shared" si="128"/>
        <v>337871.52235803555</v>
      </c>
      <c r="P100" s="179">
        <f t="shared" si="128"/>
        <v>351138.78817092697</v>
      </c>
      <c r="Q100" s="179">
        <f t="shared" si="128"/>
        <v>364475.38739606529</v>
      </c>
      <c r="R100" s="179">
        <f t="shared" si="128"/>
        <v>379144.07180324057</v>
      </c>
      <c r="S100" s="179">
        <f t="shared" si="128"/>
        <v>393811.79785148334</v>
      </c>
      <c r="T100" s="179">
        <f t="shared" si="128"/>
        <v>409722.06508836173</v>
      </c>
      <c r="U100" s="179">
        <f t="shared" si="128"/>
        <v>426438.8568632059</v>
      </c>
      <c r="V100" s="179">
        <f t="shared" si="128"/>
        <v>444481.64686155319</v>
      </c>
      <c r="W100" s="179">
        <f t="shared" si="128"/>
        <v>462958.24440179294</v>
      </c>
      <c r="X100" s="179">
        <f t="shared" si="128"/>
        <v>480467.02466604696</v>
      </c>
      <c r="Y100" s="179">
        <f t="shared" si="128"/>
        <v>501768.74718485319</v>
      </c>
      <c r="Z100" s="179">
        <f t="shared" si="128"/>
        <v>522257.55219570809</v>
      </c>
      <c r="AA100" s="179">
        <f t="shared" si="128"/>
        <v>543643.89475882053</v>
      </c>
      <c r="AB100" s="179">
        <f t="shared" si="128"/>
        <v>565969.32057364809</v>
      </c>
      <c r="AC100" s="179">
        <f t="shared" si="128"/>
        <v>589277.41129782994</v>
      </c>
      <c r="AD100" s="179">
        <f t="shared" si="128"/>
        <v>613613.88400954136</v>
      </c>
      <c r="AE100" s="179">
        <f t="shared" si="128"/>
        <v>639249.7329388567</v>
      </c>
      <c r="AF100" s="179">
        <f t="shared" si="128"/>
        <v>666031.31514041778</v>
      </c>
      <c r="AG100" s="179">
        <f t="shared" si="128"/>
        <v>694011.84891194629</v>
      </c>
      <c r="AH100" s="179">
        <f t="shared" si="128"/>
        <v>723247.15138834249</v>
      </c>
    </row>
    <row r="101" spans="1:34" s="117" customFormat="1">
      <c r="A101" s="41">
        <f t="shared" si="59"/>
        <v>97</v>
      </c>
      <c r="B101" s="125" t="s">
        <v>35</v>
      </c>
      <c r="D101" s="172">
        <f>'Purchase Cost'!D57/1000</f>
        <v>191711.90008514244</v>
      </c>
      <c r="E101" s="179">
        <f>D101</f>
        <v>191711.90008514244</v>
      </c>
      <c r="F101" s="179">
        <f t="shared" ref="F101" si="129">E103</f>
        <v>229590.39055326048</v>
      </c>
      <c r="G101" s="179">
        <f t="shared" ref="G101" si="130">F103</f>
        <v>289423.67052854493</v>
      </c>
      <c r="H101" s="179">
        <f t="shared" ref="H101" si="131">G103</f>
        <v>360063.27800604585</v>
      </c>
      <c r="I101" s="179">
        <f t="shared" ref="I101" si="132">H103</f>
        <v>439719.58344180719</v>
      </c>
      <c r="J101" s="179">
        <f t="shared" ref="J101" si="133">I103</f>
        <v>519287.91482302756</v>
      </c>
      <c r="K101" s="179">
        <f t="shared" ref="K101" si="134">J103</f>
        <v>595978.88504609419</v>
      </c>
      <c r="L101" s="179">
        <f t="shared" ref="L101" si="135">K103</f>
        <v>671811.50815974327</v>
      </c>
      <c r="M101" s="179">
        <f t="shared" ref="M101" si="136">L103</f>
        <v>746643.9389087772</v>
      </c>
      <c r="N101" s="179">
        <f t="shared" ref="N101" si="137">M103</f>
        <v>822601.0700225425</v>
      </c>
      <c r="O101" s="179">
        <f t="shared" ref="O101" si="138">N103</f>
        <v>896842.49209367158</v>
      </c>
      <c r="P101" s="179">
        <f t="shared" ref="P101" si="139">O103</f>
        <v>931515.10550212371</v>
      </c>
      <c r="Q101" s="179">
        <f t="shared" ref="Q101" si="140">P103</f>
        <v>965158.20244513429</v>
      </c>
      <c r="R101" s="179">
        <f t="shared" ref="R101" si="141">Q103</f>
        <v>998715.8198387993</v>
      </c>
      <c r="S101" s="179">
        <f t="shared" ref="S101" si="142">R103</f>
        <v>1030631.1404326928</v>
      </c>
      <c r="T101" s="179">
        <f t="shared" ref="T101" si="143">S103</f>
        <v>1047547.6425649961</v>
      </c>
      <c r="U101" s="179">
        <f t="shared" ref="U101" si="144">T103</f>
        <v>1057932.2446017214</v>
      </c>
      <c r="V101" s="179">
        <f t="shared" ref="V101" si="145">U103</f>
        <v>1062322.5013176668</v>
      </c>
      <c r="W101" s="179">
        <f t="shared" ref="W101" si="146">V103</f>
        <v>1060077.9657032662</v>
      </c>
      <c r="X101" s="179">
        <f t="shared" ref="X101" si="147">W103</f>
        <v>1052298.5988728337</v>
      </c>
      <c r="Y101" s="179">
        <f t="shared" ref="Y101" si="148">X103</f>
        <v>1030712.4314237534</v>
      </c>
      <c r="Z101" s="179">
        <f t="shared" ref="Z101" si="149">Y103</f>
        <v>1004450.0337978279</v>
      </c>
      <c r="AA101" s="179">
        <f t="shared" ref="AA101" si="150">Z103</f>
        <v>979189.86323649983</v>
      </c>
      <c r="AB101" s="179">
        <f t="shared" ref="AB101" si="151">AA103</f>
        <v>952823.139528553</v>
      </c>
      <c r="AC101" s="179">
        <f t="shared" ref="AC101" si="152">AB103</f>
        <v>925298.64194862859</v>
      </c>
      <c r="AD101" s="179">
        <f t="shared" ref="AD101" si="153">AC103</f>
        <v>896562.6396859386</v>
      </c>
      <c r="AE101" s="179">
        <f t="shared" ref="AE101" si="154">AD103</f>
        <v>866558.76921944506</v>
      </c>
      <c r="AF101" s="179">
        <f t="shared" ref="AF101" si="155">AE103</f>
        <v>834952.92807371391</v>
      </c>
      <c r="AG101" s="179">
        <f t="shared" ref="AG101" si="156">AF103</f>
        <v>801934.53905809077</v>
      </c>
      <c r="AH101" s="179">
        <f t="shared" ref="AH101" si="157">AG103</f>
        <v>767437.99057264463</v>
      </c>
    </row>
    <row r="102" spans="1:34" s="117" customFormat="1">
      <c r="A102" s="41">
        <f t="shared" si="59"/>
        <v>98</v>
      </c>
      <c r="B102" s="125" t="s">
        <v>38</v>
      </c>
      <c r="D102" s="172"/>
      <c r="E102" s="179">
        <f t="shared" ref="E102:AH102" si="158">-E86</f>
        <v>37878.490468118049</v>
      </c>
      <c r="F102" s="179">
        <f t="shared" si="158"/>
        <v>59833.279975284415</v>
      </c>
      <c r="G102" s="179">
        <f t="shared" si="158"/>
        <v>70639.607477500947</v>
      </c>
      <c r="H102" s="179">
        <f t="shared" si="158"/>
        <v>79656.305435761315</v>
      </c>
      <c r="I102" s="179">
        <f t="shared" si="158"/>
        <v>79568.331381220371</v>
      </c>
      <c r="J102" s="179">
        <f t="shared" si="158"/>
        <v>76690.97022306663</v>
      </c>
      <c r="K102" s="179">
        <f t="shared" si="158"/>
        <v>75832.623113649082</v>
      </c>
      <c r="L102" s="179">
        <f t="shared" si="158"/>
        <v>74832.430749033898</v>
      </c>
      <c r="M102" s="179">
        <f t="shared" si="158"/>
        <v>75957.131113765237</v>
      </c>
      <c r="N102" s="179">
        <f t="shared" si="158"/>
        <v>74241.422071129084</v>
      </c>
      <c r="O102" s="179">
        <f t="shared" si="158"/>
        <v>34672.613408452075</v>
      </c>
      <c r="P102" s="179">
        <f t="shared" si="158"/>
        <v>33643.096943010576</v>
      </c>
      <c r="Q102" s="179">
        <f t="shared" si="158"/>
        <v>33557.617393665074</v>
      </c>
      <c r="R102" s="179">
        <f t="shared" si="158"/>
        <v>31915.320593893528</v>
      </c>
      <c r="S102" s="179">
        <f t="shared" si="158"/>
        <v>16916.502132303314</v>
      </c>
      <c r="T102" s="179">
        <f t="shared" si="158"/>
        <v>10384.602036725322</v>
      </c>
      <c r="U102" s="179">
        <f t="shared" si="158"/>
        <v>4390.2567159455502</v>
      </c>
      <c r="V102" s="179">
        <f t="shared" si="158"/>
        <v>-2244.5356144007528</v>
      </c>
      <c r="W102" s="179">
        <f t="shared" si="158"/>
        <v>-7779.3668304325547</v>
      </c>
      <c r="X102" s="179">
        <f t="shared" si="158"/>
        <v>-21586.167449080269</v>
      </c>
      <c r="Y102" s="179">
        <f t="shared" si="158"/>
        <v>-26262.397625925485</v>
      </c>
      <c r="Z102" s="179">
        <f t="shared" si="158"/>
        <v>-25260.170561328065</v>
      </c>
      <c r="AA102" s="179">
        <f t="shared" si="158"/>
        <v>-26366.723707946832</v>
      </c>
      <c r="AB102" s="179">
        <f t="shared" si="158"/>
        <v>-27524.497579924413</v>
      </c>
      <c r="AC102" s="179">
        <f t="shared" si="158"/>
        <v>-28736.002262689988</v>
      </c>
      <c r="AD102" s="179">
        <f t="shared" si="158"/>
        <v>-30003.870466493536</v>
      </c>
      <c r="AE102" s="179">
        <f t="shared" si="158"/>
        <v>-31605.841145731159</v>
      </c>
      <c r="AF102" s="179">
        <f t="shared" si="158"/>
        <v>-33018.389015623135</v>
      </c>
      <c r="AG102" s="179">
        <f t="shared" si="158"/>
        <v>-34496.548485446139</v>
      </c>
      <c r="AH102" s="179">
        <f t="shared" si="158"/>
        <v>-36043.523601036519</v>
      </c>
    </row>
    <row r="103" spans="1:34" s="117" customFormat="1">
      <c r="A103" s="41">
        <f t="shared" si="59"/>
        <v>99</v>
      </c>
      <c r="B103" s="125" t="s">
        <v>36</v>
      </c>
      <c r="D103" s="172">
        <f>Debt!D29/1000</f>
        <v>191711.90008514244</v>
      </c>
      <c r="E103" s="179">
        <f t="shared" ref="E103:F103" si="159">E101+E102</f>
        <v>229590.39055326048</v>
      </c>
      <c r="F103" s="179">
        <f t="shared" si="159"/>
        <v>289423.67052854493</v>
      </c>
      <c r="G103" s="179">
        <f t="shared" ref="G103:AH103" si="160">G101+G102</f>
        <v>360063.27800604585</v>
      </c>
      <c r="H103" s="179">
        <f t="shared" si="160"/>
        <v>439719.58344180719</v>
      </c>
      <c r="I103" s="179">
        <f t="shared" si="160"/>
        <v>519287.91482302756</v>
      </c>
      <c r="J103" s="179">
        <f t="shared" si="160"/>
        <v>595978.88504609419</v>
      </c>
      <c r="K103" s="179">
        <f t="shared" si="160"/>
        <v>671811.50815974327</v>
      </c>
      <c r="L103" s="179">
        <f t="shared" si="160"/>
        <v>746643.9389087772</v>
      </c>
      <c r="M103" s="179">
        <f t="shared" si="160"/>
        <v>822601.0700225425</v>
      </c>
      <c r="N103" s="179">
        <f t="shared" si="160"/>
        <v>896842.49209367158</v>
      </c>
      <c r="O103" s="179">
        <f t="shared" si="160"/>
        <v>931515.10550212371</v>
      </c>
      <c r="P103" s="179">
        <f t="shared" si="160"/>
        <v>965158.20244513429</v>
      </c>
      <c r="Q103" s="179">
        <f t="shared" si="160"/>
        <v>998715.8198387993</v>
      </c>
      <c r="R103" s="179">
        <f t="shared" si="160"/>
        <v>1030631.1404326928</v>
      </c>
      <c r="S103" s="179">
        <f t="shared" si="160"/>
        <v>1047547.6425649961</v>
      </c>
      <c r="T103" s="179">
        <f t="shared" si="160"/>
        <v>1057932.2446017214</v>
      </c>
      <c r="U103" s="179">
        <f t="shared" si="160"/>
        <v>1062322.5013176668</v>
      </c>
      <c r="V103" s="179">
        <f t="shared" si="160"/>
        <v>1060077.9657032662</v>
      </c>
      <c r="W103" s="179">
        <f t="shared" si="160"/>
        <v>1052298.5988728337</v>
      </c>
      <c r="X103" s="179">
        <f t="shared" si="160"/>
        <v>1030712.4314237534</v>
      </c>
      <c r="Y103" s="179">
        <f t="shared" si="160"/>
        <v>1004450.0337978279</v>
      </c>
      <c r="Z103" s="179">
        <f t="shared" si="160"/>
        <v>979189.86323649983</v>
      </c>
      <c r="AA103" s="179">
        <f t="shared" si="160"/>
        <v>952823.139528553</v>
      </c>
      <c r="AB103" s="179">
        <f t="shared" si="160"/>
        <v>925298.64194862859</v>
      </c>
      <c r="AC103" s="179">
        <f t="shared" si="160"/>
        <v>896562.6396859386</v>
      </c>
      <c r="AD103" s="179">
        <f t="shared" si="160"/>
        <v>866558.76921944506</v>
      </c>
      <c r="AE103" s="179">
        <f t="shared" si="160"/>
        <v>834952.92807371391</v>
      </c>
      <c r="AF103" s="179">
        <f t="shared" si="160"/>
        <v>801934.53905809077</v>
      </c>
      <c r="AG103" s="179">
        <f t="shared" si="160"/>
        <v>767437.99057264463</v>
      </c>
      <c r="AH103" s="179">
        <f t="shared" si="160"/>
        <v>731394.46697160811</v>
      </c>
    </row>
    <row r="104" spans="1:34" s="117" customFormat="1">
      <c r="A104" s="41">
        <f t="shared" si="59"/>
        <v>100</v>
      </c>
      <c r="B104" s="125" t="s">
        <v>137</v>
      </c>
      <c r="D104" s="172"/>
      <c r="E104" s="179">
        <f t="shared" ref="E104:AH104" si="161">E103-E100</f>
        <v>3713.2660700360429</v>
      </c>
      <c r="F104" s="179">
        <f t="shared" si="161"/>
        <v>55300.206469717872</v>
      </c>
      <c r="G104" s="179">
        <f t="shared" si="161"/>
        <v>110236.38445674724</v>
      </c>
      <c r="H104" s="179">
        <f t="shared" si="161"/>
        <v>181502.80430151502</v>
      </c>
      <c r="I104" s="179">
        <f t="shared" si="161"/>
        <v>252609.89335861418</v>
      </c>
      <c r="J104" s="179">
        <f t="shared" si="161"/>
        <v>318505.76165150153</v>
      </c>
      <c r="K104" s="179">
        <f t="shared" si="161"/>
        <v>382847.06795733259</v>
      </c>
      <c r="L104" s="179">
        <f t="shared" si="161"/>
        <v>445376.91475836077</v>
      </c>
      <c r="M104" s="179">
        <f t="shared" si="161"/>
        <v>509943.7188866245</v>
      </c>
      <c r="N104" s="179">
        <f t="shared" si="161"/>
        <v>571403.18330433615</v>
      </c>
      <c r="O104" s="179">
        <f t="shared" si="161"/>
        <v>593643.58314408816</v>
      </c>
      <c r="P104" s="179">
        <f t="shared" si="161"/>
        <v>614019.41427420732</v>
      </c>
      <c r="Q104" s="179">
        <f t="shared" si="161"/>
        <v>634240.43244273402</v>
      </c>
      <c r="R104" s="179">
        <f t="shared" si="161"/>
        <v>651487.06862945226</v>
      </c>
      <c r="S104" s="179">
        <f t="shared" si="161"/>
        <v>653735.84471351281</v>
      </c>
      <c r="T104" s="179">
        <f t="shared" si="161"/>
        <v>648210.17951335968</v>
      </c>
      <c r="U104" s="179">
        <f t="shared" si="161"/>
        <v>635883.64445446094</v>
      </c>
      <c r="V104" s="179">
        <f t="shared" si="161"/>
        <v>615596.31884171301</v>
      </c>
      <c r="W104" s="179">
        <f t="shared" si="161"/>
        <v>589340.35447104066</v>
      </c>
      <c r="X104" s="179">
        <f t="shared" si="161"/>
        <v>550245.40675770643</v>
      </c>
      <c r="Y104" s="179">
        <f t="shared" si="161"/>
        <v>502681.28661297471</v>
      </c>
      <c r="Z104" s="179">
        <f t="shared" si="161"/>
        <v>456932.31104079174</v>
      </c>
      <c r="AA104" s="179">
        <f t="shared" si="161"/>
        <v>409179.24476973247</v>
      </c>
      <c r="AB104" s="179">
        <f t="shared" si="161"/>
        <v>359329.3213749805</v>
      </c>
      <c r="AC104" s="179">
        <f t="shared" si="161"/>
        <v>307285.22838810866</v>
      </c>
      <c r="AD104" s="179">
        <f t="shared" si="161"/>
        <v>252944.8852099037</v>
      </c>
      <c r="AE104" s="179">
        <f t="shared" si="161"/>
        <v>195703.1951348572</v>
      </c>
      <c r="AF104" s="179">
        <f t="shared" si="161"/>
        <v>135903.22391767299</v>
      </c>
      <c r="AG104" s="179">
        <f t="shared" si="161"/>
        <v>73426.14166069834</v>
      </c>
      <c r="AH104" s="179">
        <f t="shared" si="161"/>
        <v>8147.3155832656194</v>
      </c>
    </row>
    <row r="105" spans="1:34" s="117" customFormat="1">
      <c r="A105" s="41">
        <f t="shared" si="59"/>
        <v>101</v>
      </c>
      <c r="B105" s="125" t="str">
        <f>B97</f>
        <v>Days Cash (UDC Op. Ex.)</v>
      </c>
      <c r="D105" s="172"/>
      <c r="E105" s="202">
        <f>E103/E61*365</f>
        <v>74.200070275964421</v>
      </c>
      <c r="F105" s="202">
        <f t="shared" ref="F105:AH105" si="162">F103/F61*365</f>
        <v>90.242676160280411</v>
      </c>
      <c r="G105" s="202">
        <f t="shared" si="162"/>
        <v>105.21132821616972</v>
      </c>
      <c r="H105" s="202">
        <f t="shared" si="162"/>
        <v>124.31233050820403</v>
      </c>
      <c r="I105" s="202">
        <f t="shared" si="162"/>
        <v>142.14901390791823</v>
      </c>
      <c r="J105" s="202">
        <f t="shared" si="162"/>
        <v>156.79521705060648</v>
      </c>
      <c r="K105" s="202">
        <f t="shared" si="162"/>
        <v>169.71721524388499</v>
      </c>
      <c r="L105" s="202">
        <f t="shared" si="162"/>
        <v>180.91926155558102</v>
      </c>
      <c r="M105" s="202">
        <f t="shared" si="162"/>
        <v>192.06290174684173</v>
      </c>
      <c r="N105" s="202">
        <f t="shared" si="162"/>
        <v>201.17269227983141</v>
      </c>
      <c r="O105" s="202">
        <f t="shared" si="162"/>
        <v>201.26171695996382</v>
      </c>
      <c r="P105" s="202">
        <f t="shared" si="162"/>
        <v>200.65156898644318</v>
      </c>
      <c r="Q105" s="202">
        <f t="shared" si="162"/>
        <v>200.03066700634892</v>
      </c>
      <c r="R105" s="202">
        <f t="shared" si="162"/>
        <v>198.4366335830008</v>
      </c>
      <c r="S105" s="202">
        <f t="shared" si="162"/>
        <v>194.18153118938278</v>
      </c>
      <c r="T105" s="202">
        <f t="shared" si="162"/>
        <v>188.49132237793992</v>
      </c>
      <c r="U105" s="202">
        <f t="shared" si="162"/>
        <v>181.85383753869834</v>
      </c>
      <c r="V105" s="202">
        <f t="shared" si="162"/>
        <v>174.10323247934346</v>
      </c>
      <c r="W105" s="202">
        <f t="shared" si="162"/>
        <v>165.92813422509894</v>
      </c>
      <c r="X105" s="202">
        <f t="shared" si="162"/>
        <v>156.6018137170426</v>
      </c>
      <c r="Y105" s="202">
        <f t="shared" si="162"/>
        <v>146.1327611148096</v>
      </c>
      <c r="Z105" s="202">
        <f t="shared" si="162"/>
        <v>136.86898296777167</v>
      </c>
      <c r="AA105" s="202">
        <f t="shared" si="162"/>
        <v>127.94421101048488</v>
      </c>
      <c r="AB105" s="202">
        <f t="shared" si="162"/>
        <v>119.3471066484428</v>
      </c>
      <c r="AC105" s="202">
        <f t="shared" si="162"/>
        <v>111.06665798189665</v>
      </c>
      <c r="AD105" s="202">
        <f t="shared" si="162"/>
        <v>103.09217539157873</v>
      </c>
      <c r="AE105" s="202">
        <f t="shared" si="162"/>
        <v>95.348594780267263</v>
      </c>
      <c r="AF105" s="202">
        <f t="shared" si="162"/>
        <v>87.895598931258263</v>
      </c>
      <c r="AG105" s="202">
        <f t="shared" si="162"/>
        <v>80.723367186935519</v>
      </c>
      <c r="AH105" s="202">
        <f t="shared" si="162"/>
        <v>73.822338582926605</v>
      </c>
    </row>
    <row r="106" spans="1:34">
      <c r="A106" s="41">
        <f t="shared" si="59"/>
        <v>102</v>
      </c>
      <c r="B106" s="57"/>
      <c r="D106" s="120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</row>
    <row r="107" spans="1:34">
      <c r="A107" s="41">
        <f t="shared" si="59"/>
        <v>103</v>
      </c>
      <c r="B107" s="42" t="s">
        <v>39</v>
      </c>
      <c r="C107" s="43"/>
      <c r="D107" s="170"/>
      <c r="E107" s="250">
        <f>E90</f>
        <v>2024</v>
      </c>
      <c r="F107" s="250">
        <f t="shared" ref="F107:AH107" si="163">F90</f>
        <v>2025</v>
      </c>
      <c r="G107" s="250">
        <f t="shared" si="163"/>
        <v>2026</v>
      </c>
      <c r="H107" s="250">
        <f t="shared" si="163"/>
        <v>2027</v>
      </c>
      <c r="I107" s="250">
        <f t="shared" si="163"/>
        <v>2028</v>
      </c>
      <c r="J107" s="250">
        <f t="shared" si="163"/>
        <v>2029</v>
      </c>
      <c r="K107" s="250">
        <f t="shared" si="163"/>
        <v>2030</v>
      </c>
      <c r="L107" s="250">
        <f t="shared" si="163"/>
        <v>2031</v>
      </c>
      <c r="M107" s="250">
        <f t="shared" si="163"/>
        <v>2032</v>
      </c>
      <c r="N107" s="250">
        <f t="shared" si="163"/>
        <v>2033</v>
      </c>
      <c r="O107" s="250">
        <f t="shared" si="163"/>
        <v>2034</v>
      </c>
      <c r="P107" s="250">
        <f t="shared" si="163"/>
        <v>2035</v>
      </c>
      <c r="Q107" s="250">
        <f t="shared" si="163"/>
        <v>2036</v>
      </c>
      <c r="R107" s="250">
        <f t="shared" si="163"/>
        <v>2037</v>
      </c>
      <c r="S107" s="250">
        <f t="shared" si="163"/>
        <v>2038</v>
      </c>
      <c r="T107" s="250">
        <f t="shared" si="163"/>
        <v>2039</v>
      </c>
      <c r="U107" s="250">
        <f t="shared" si="163"/>
        <v>2040</v>
      </c>
      <c r="V107" s="250">
        <f t="shared" si="163"/>
        <v>2041</v>
      </c>
      <c r="W107" s="250">
        <f t="shared" si="163"/>
        <v>2042</v>
      </c>
      <c r="X107" s="250">
        <f t="shared" si="163"/>
        <v>2043</v>
      </c>
      <c r="Y107" s="250">
        <f t="shared" si="163"/>
        <v>2044</v>
      </c>
      <c r="Z107" s="250">
        <f t="shared" si="163"/>
        <v>2045</v>
      </c>
      <c r="AA107" s="250">
        <f t="shared" si="163"/>
        <v>2046</v>
      </c>
      <c r="AB107" s="250">
        <f t="shared" si="163"/>
        <v>2047</v>
      </c>
      <c r="AC107" s="250">
        <f t="shared" si="163"/>
        <v>2048</v>
      </c>
      <c r="AD107" s="250">
        <f t="shared" si="163"/>
        <v>2049</v>
      </c>
      <c r="AE107" s="250">
        <f t="shared" si="163"/>
        <v>2050</v>
      </c>
      <c r="AF107" s="250">
        <f t="shared" si="163"/>
        <v>2051</v>
      </c>
      <c r="AG107" s="250">
        <f t="shared" si="163"/>
        <v>2052</v>
      </c>
      <c r="AH107" s="328">
        <f t="shared" si="163"/>
        <v>2053</v>
      </c>
    </row>
    <row r="108" spans="1:34">
      <c r="A108" s="41">
        <f t="shared" si="59"/>
        <v>104</v>
      </c>
      <c r="B108" s="44" t="s">
        <v>33</v>
      </c>
      <c r="C108" s="54"/>
      <c r="D108" s="174" t="s">
        <v>77</v>
      </c>
      <c r="E108" s="345">
        <v>1</v>
      </c>
      <c r="F108" s="345">
        <f>E108+1</f>
        <v>2</v>
      </c>
      <c r="G108" s="345">
        <f t="shared" ref="G108:AH108" si="164">F108+1</f>
        <v>3</v>
      </c>
      <c r="H108" s="345">
        <f t="shared" si="164"/>
        <v>4</v>
      </c>
      <c r="I108" s="345">
        <f t="shared" si="164"/>
        <v>5</v>
      </c>
      <c r="J108" s="345">
        <f t="shared" si="164"/>
        <v>6</v>
      </c>
      <c r="K108" s="345">
        <f t="shared" si="164"/>
        <v>7</v>
      </c>
      <c r="L108" s="345">
        <f t="shared" si="164"/>
        <v>8</v>
      </c>
      <c r="M108" s="345">
        <f t="shared" si="164"/>
        <v>9</v>
      </c>
      <c r="N108" s="345">
        <f t="shared" si="164"/>
        <v>10</v>
      </c>
      <c r="O108" s="345">
        <f t="shared" si="164"/>
        <v>11</v>
      </c>
      <c r="P108" s="345">
        <f t="shared" si="164"/>
        <v>12</v>
      </c>
      <c r="Q108" s="345">
        <f t="shared" si="164"/>
        <v>13</v>
      </c>
      <c r="R108" s="345">
        <f t="shared" si="164"/>
        <v>14</v>
      </c>
      <c r="S108" s="345">
        <f t="shared" si="164"/>
        <v>15</v>
      </c>
      <c r="T108" s="345">
        <f t="shared" si="164"/>
        <v>16</v>
      </c>
      <c r="U108" s="345">
        <f t="shared" si="164"/>
        <v>17</v>
      </c>
      <c r="V108" s="345">
        <f t="shared" si="164"/>
        <v>18</v>
      </c>
      <c r="W108" s="345">
        <f t="shared" si="164"/>
        <v>19</v>
      </c>
      <c r="X108" s="345">
        <f t="shared" si="164"/>
        <v>20</v>
      </c>
      <c r="Y108" s="345">
        <f t="shared" si="164"/>
        <v>21</v>
      </c>
      <c r="Z108" s="345">
        <f t="shared" si="164"/>
        <v>22</v>
      </c>
      <c r="AA108" s="345">
        <f t="shared" si="164"/>
        <v>23</v>
      </c>
      <c r="AB108" s="345">
        <f t="shared" si="164"/>
        <v>24</v>
      </c>
      <c r="AC108" s="345">
        <f t="shared" si="164"/>
        <v>25</v>
      </c>
      <c r="AD108" s="345">
        <f t="shared" si="164"/>
        <v>26</v>
      </c>
      <c r="AE108" s="345">
        <f t="shared" si="164"/>
        <v>27</v>
      </c>
      <c r="AF108" s="345">
        <f t="shared" si="164"/>
        <v>28</v>
      </c>
      <c r="AG108" s="345">
        <f t="shared" si="164"/>
        <v>29</v>
      </c>
      <c r="AH108" s="345">
        <f t="shared" si="164"/>
        <v>30</v>
      </c>
    </row>
    <row r="109" spans="1:34">
      <c r="A109" s="41">
        <f t="shared" si="59"/>
        <v>105</v>
      </c>
      <c r="B109" s="51" t="s">
        <v>48</v>
      </c>
      <c r="D109" s="168"/>
      <c r="E109" s="179">
        <f t="shared" ref="E109:AH109" si="165">E7</f>
        <v>2737172.4167101537</v>
      </c>
      <c r="F109" s="179">
        <f t="shared" si="165"/>
        <v>2955152.4761933372</v>
      </c>
      <c r="G109" s="179">
        <f t="shared" si="165"/>
        <v>3162845.5014768513</v>
      </c>
      <c r="H109" s="179">
        <f t="shared" si="165"/>
        <v>3356883.0867950898</v>
      </c>
      <c r="I109" s="179">
        <f t="shared" si="165"/>
        <v>3385313.4022240695</v>
      </c>
      <c r="J109" s="179">
        <f t="shared" si="165"/>
        <v>3516420.2726260806</v>
      </c>
      <c r="K109" s="179">
        <f t="shared" si="165"/>
        <v>3652621.4018063834</v>
      </c>
      <c r="L109" s="179">
        <f t="shared" si="165"/>
        <v>3794115.2424594476</v>
      </c>
      <c r="M109" s="179">
        <f t="shared" si="165"/>
        <v>3941107.9938310334</v>
      </c>
      <c r="N109" s="179">
        <f t="shared" si="165"/>
        <v>4093813.9045786527</v>
      </c>
      <c r="O109" s="179">
        <f t="shared" si="165"/>
        <v>4252455.5874872403</v>
      </c>
      <c r="P109" s="179">
        <f t="shared" si="165"/>
        <v>4417264.3465045504</v>
      </c>
      <c r="Q109" s="179">
        <f t="shared" si="165"/>
        <v>4586676.593466281</v>
      </c>
      <c r="R109" s="179">
        <f t="shared" si="165"/>
        <v>4762605.9267432317</v>
      </c>
      <c r="S109" s="179">
        <f t="shared" si="165"/>
        <v>4945303.6609536102</v>
      </c>
      <c r="T109" s="179">
        <f t="shared" si="165"/>
        <v>5135030.8208977133</v>
      </c>
      <c r="U109" s="179">
        <f t="shared" si="165"/>
        <v>5332058.5173216118</v>
      </c>
      <c r="V109" s="179">
        <f t="shared" si="165"/>
        <v>5536668.3372403709</v>
      </c>
      <c r="W109" s="179">
        <f t="shared" si="165"/>
        <v>5749152.7493855003</v>
      </c>
      <c r="X109" s="179">
        <f t="shared" si="165"/>
        <v>5969815.5253632693</v>
      </c>
      <c r="Y109" s="179">
        <f t="shared" si="165"/>
        <v>6198972.1771332845</v>
      </c>
      <c r="Z109" s="179">
        <f t="shared" si="165"/>
        <v>6436950.411440365</v>
      </c>
      <c r="AA109" s="179">
        <f t="shared" si="165"/>
        <v>6684090.6018573754</v>
      </c>
      <c r="AB109" s="179">
        <f t="shared" si="165"/>
        <v>6940746.2791221356</v>
      </c>
      <c r="AC109" s="179">
        <f t="shared" si="165"/>
        <v>7207284.640478136</v>
      </c>
      <c r="AD109" s="179">
        <f t="shared" si="165"/>
        <v>7484087.0787562579</v>
      </c>
      <c r="AE109" s="179">
        <f t="shared" si="165"/>
        <v>7771549.7319633383</v>
      </c>
      <c r="AF109" s="179">
        <f t="shared" si="165"/>
        <v>8070084.0541732591</v>
      </c>
      <c r="AG109" s="179">
        <f t="shared" si="165"/>
        <v>8380117.4085469227</v>
      </c>
      <c r="AH109" s="179">
        <f t="shared" si="165"/>
        <v>8702093.6833397709</v>
      </c>
    </row>
    <row r="110" spans="1:34">
      <c r="A110" s="41">
        <f t="shared" si="59"/>
        <v>106</v>
      </c>
      <c r="B110" s="51" t="s">
        <v>126</v>
      </c>
      <c r="D110" s="168"/>
      <c r="E110" s="329">
        <f t="shared" ref="E110:AH110" si="166">E43</f>
        <v>2936548.9958075639</v>
      </c>
      <c r="F110" s="329">
        <f t="shared" si="166"/>
        <v>2982606.9825212257</v>
      </c>
      <c r="G110" s="329">
        <f t="shared" si="166"/>
        <v>3237161.4005995439</v>
      </c>
      <c r="H110" s="329">
        <f t="shared" si="166"/>
        <v>3308984.034925954</v>
      </c>
      <c r="I110" s="329">
        <f t="shared" si="166"/>
        <v>3376881.3290864783</v>
      </c>
      <c r="J110" s="329">
        <f t="shared" si="166"/>
        <v>3498006.7240930609</v>
      </c>
      <c r="K110" s="329">
        <f t="shared" si="166"/>
        <v>3629098.4125582739</v>
      </c>
      <c r="L110" s="329">
        <f t="shared" si="166"/>
        <v>3771924.5720946095</v>
      </c>
      <c r="M110" s="329">
        <f t="shared" si="166"/>
        <v>3886571.1836827132</v>
      </c>
      <c r="N110" s="329">
        <f t="shared" si="166"/>
        <v>4028781.5344272293</v>
      </c>
      <c r="O110" s="329">
        <f t="shared" si="166"/>
        <v>4156841.7150961305</v>
      </c>
      <c r="P110" s="329">
        <f t="shared" si="166"/>
        <v>4298589.6728599826</v>
      </c>
      <c r="Q110" s="329">
        <f t="shared" si="166"/>
        <v>4437017.3791397801</v>
      </c>
      <c r="R110" s="329">
        <f t="shared" si="166"/>
        <v>4599959.2345432146</v>
      </c>
      <c r="S110" s="329">
        <f t="shared" si="166"/>
        <v>4752427.0668856474</v>
      </c>
      <c r="T110" s="329">
        <f t="shared" si="166"/>
        <v>4925872.9138019159</v>
      </c>
      <c r="U110" s="329">
        <f t="shared" si="166"/>
        <v>5108379.1096755173</v>
      </c>
      <c r="V110" s="329">
        <f t="shared" si="166"/>
        <v>5311319.8389097583</v>
      </c>
      <c r="W110" s="329">
        <f t="shared" si="166"/>
        <v>5512434.1954578916</v>
      </c>
      <c r="X110" s="329">
        <f t="shared" si="166"/>
        <v>5675746.5338225421</v>
      </c>
      <c r="Y110" s="329">
        <f t="shared" si="166"/>
        <v>5923462.9707064843</v>
      </c>
      <c r="Z110" s="329">
        <f t="shared" si="166"/>
        <v>6136101.7210397581</v>
      </c>
      <c r="AA110" s="329">
        <f t="shared" si="166"/>
        <v>6357107.958605174</v>
      </c>
      <c r="AB110" s="329">
        <f t="shared" si="166"/>
        <v>6586834.9927274771</v>
      </c>
      <c r="AC110" s="329">
        <f t="shared" si="166"/>
        <v>6825652.5356267402</v>
      </c>
      <c r="AD110" s="329">
        <f t="shared" si="166"/>
        <v>7073947.3972035777</v>
      </c>
      <c r="AE110" s="329">
        <f t="shared" si="166"/>
        <v>7337878.5248857038</v>
      </c>
      <c r="AF110" s="329">
        <f t="shared" si="166"/>
        <v>7612607.272516204</v>
      </c>
      <c r="AG110" s="329">
        <f t="shared" si="166"/>
        <v>7898587.7430661693</v>
      </c>
      <c r="AH110" s="329">
        <f t="shared" si="166"/>
        <v>8196294.5580296954</v>
      </c>
    </row>
    <row r="111" spans="1:34">
      <c r="A111" s="41">
        <f t="shared" si="59"/>
        <v>107</v>
      </c>
      <c r="B111" s="51" t="s">
        <v>6</v>
      </c>
      <c r="D111" s="168"/>
      <c r="E111" s="179">
        <f t="shared" ref="E111" si="167">E109-E110</f>
        <v>-199376.5790974102</v>
      </c>
      <c r="F111" s="179">
        <f t="shared" ref="F111:AH111" si="168">F109-F110</f>
        <v>-27454.506327888463</v>
      </c>
      <c r="G111" s="179">
        <f t="shared" si="168"/>
        <v>-74315.899122692645</v>
      </c>
      <c r="H111" s="179">
        <f t="shared" si="168"/>
        <v>47899.051869135816</v>
      </c>
      <c r="I111" s="179">
        <f t="shared" si="168"/>
        <v>8432.0731375911273</v>
      </c>
      <c r="J111" s="179">
        <f t="shared" si="168"/>
        <v>18413.54853301961</v>
      </c>
      <c r="K111" s="179">
        <f t="shared" si="168"/>
        <v>23522.989248109516</v>
      </c>
      <c r="L111" s="179">
        <f t="shared" si="168"/>
        <v>22190.670364838094</v>
      </c>
      <c r="M111" s="179">
        <f t="shared" si="168"/>
        <v>54536.810148320161</v>
      </c>
      <c r="N111" s="179">
        <f t="shared" si="168"/>
        <v>65032.370151423384</v>
      </c>
      <c r="O111" s="179">
        <f t="shared" si="168"/>
        <v>95613.87239110982</v>
      </c>
      <c r="P111" s="179">
        <f t="shared" si="168"/>
        <v>118674.67364456784</v>
      </c>
      <c r="Q111" s="179">
        <f t="shared" si="168"/>
        <v>149659.21432650089</v>
      </c>
      <c r="R111" s="179">
        <f t="shared" si="168"/>
        <v>162646.69220001716</v>
      </c>
      <c r="S111" s="179">
        <f t="shared" si="168"/>
        <v>192876.59406796284</v>
      </c>
      <c r="T111" s="179">
        <f t="shared" si="168"/>
        <v>209157.90709579736</v>
      </c>
      <c r="U111" s="179">
        <f t="shared" si="168"/>
        <v>223679.40764609445</v>
      </c>
      <c r="V111" s="179">
        <f t="shared" si="168"/>
        <v>225348.49833061267</v>
      </c>
      <c r="W111" s="179">
        <f t="shared" si="168"/>
        <v>236718.55392760877</v>
      </c>
      <c r="X111" s="179">
        <f t="shared" si="168"/>
        <v>294068.99154072721</v>
      </c>
      <c r="Y111" s="179">
        <f t="shared" si="168"/>
        <v>275509.20642680023</v>
      </c>
      <c r="Z111" s="179">
        <f t="shared" si="168"/>
        <v>300848.69040060695</v>
      </c>
      <c r="AA111" s="179">
        <f t="shared" si="168"/>
        <v>326982.64325220138</v>
      </c>
      <c r="AB111" s="179">
        <f t="shared" si="168"/>
        <v>353911.2863946585</v>
      </c>
      <c r="AC111" s="179">
        <f t="shared" si="168"/>
        <v>381632.10485139582</v>
      </c>
      <c r="AD111" s="179">
        <f t="shared" si="168"/>
        <v>410139.68155268021</v>
      </c>
      <c r="AE111" s="179">
        <f t="shared" si="168"/>
        <v>433671.20707763452</v>
      </c>
      <c r="AF111" s="179">
        <f t="shared" si="168"/>
        <v>457476.78165705502</v>
      </c>
      <c r="AG111" s="179">
        <f t="shared" si="168"/>
        <v>481529.66548075341</v>
      </c>
      <c r="AH111" s="179">
        <f t="shared" si="168"/>
        <v>505799.12531007547</v>
      </c>
    </row>
    <row r="112" spans="1:34" s="200" customFormat="1">
      <c r="A112" s="41">
        <f t="shared" si="59"/>
        <v>108</v>
      </c>
      <c r="B112" s="130" t="s">
        <v>135</v>
      </c>
      <c r="D112" s="201"/>
      <c r="E112" s="330">
        <f>SUM($E$111:E111)</f>
        <v>-199376.5790974102</v>
      </c>
      <c r="F112" s="330">
        <f>SUM($E$111:F111)</f>
        <v>-226831.08542529866</v>
      </c>
      <c r="G112" s="330">
        <f>SUM($E$111:G111)</f>
        <v>-301146.98454799131</v>
      </c>
      <c r="H112" s="330">
        <f>SUM($E$111:H111)</f>
        <v>-253247.93267885549</v>
      </c>
      <c r="I112" s="330">
        <f>SUM($E$111:I111)</f>
        <v>-244815.85954126436</v>
      </c>
      <c r="J112" s="330">
        <f>SUM($E$111:J111)</f>
        <v>-226402.31100824475</v>
      </c>
      <c r="K112" s="330">
        <f>SUM($E$111:K111)</f>
        <v>-202879.32176013524</v>
      </c>
      <c r="L112" s="330">
        <f>SUM($E$111:L111)</f>
        <v>-180688.65139529714</v>
      </c>
      <c r="M112" s="330">
        <f>SUM($E$111:M111)</f>
        <v>-126151.84124697698</v>
      </c>
      <c r="N112" s="330">
        <f>SUM($E$111:N111)</f>
        <v>-61119.471095553599</v>
      </c>
      <c r="O112" s="330">
        <f>SUM($E$111:O111)</f>
        <v>34494.401295556221</v>
      </c>
      <c r="P112" s="330">
        <f>SUM($E$111:P111)</f>
        <v>153169.07494012406</v>
      </c>
      <c r="Q112" s="330">
        <f>SUM($E$111:Q111)</f>
        <v>302828.28926662495</v>
      </c>
      <c r="R112" s="330">
        <f>SUM($E$111:R111)</f>
        <v>465474.98146664212</v>
      </c>
      <c r="S112" s="330">
        <f>SUM($E$111:S111)</f>
        <v>658351.57553460496</v>
      </c>
      <c r="T112" s="330">
        <f>SUM($E$111:T111)</f>
        <v>867509.48263040232</v>
      </c>
      <c r="U112" s="330">
        <f>SUM($E$111:U111)</f>
        <v>1091188.8902764968</v>
      </c>
      <c r="V112" s="330">
        <f>SUM($E$111:V111)</f>
        <v>1316537.3886071094</v>
      </c>
      <c r="W112" s="330">
        <f>SUM($E$111:W111)</f>
        <v>1553255.9425347182</v>
      </c>
      <c r="X112" s="330">
        <f>SUM($E$111:X111)</f>
        <v>1847324.9340754454</v>
      </c>
      <c r="Y112" s="330">
        <f>SUM($E$111:Y111)</f>
        <v>2122834.1405022456</v>
      </c>
      <c r="Z112" s="330">
        <f>SUM($E$111:Z111)</f>
        <v>2423682.8309028526</v>
      </c>
      <c r="AA112" s="330">
        <f>SUM($E$111:AA111)</f>
        <v>2750665.474155054</v>
      </c>
      <c r="AB112" s="330">
        <f>SUM($E$111:AB111)</f>
        <v>3104576.7605497125</v>
      </c>
      <c r="AC112" s="330">
        <f>SUM($E$111:AC111)</f>
        <v>3486208.8654011083</v>
      </c>
      <c r="AD112" s="330">
        <f>SUM($E$111:AD111)</f>
        <v>3896348.5469537885</v>
      </c>
      <c r="AE112" s="330">
        <f>SUM($E$111:AE111)</f>
        <v>4330019.7540314235</v>
      </c>
      <c r="AF112" s="330">
        <f>SUM($E$111:AF111)</f>
        <v>4787496.5356884785</v>
      </c>
      <c r="AG112" s="330">
        <f>SUM($E$111:AG111)</f>
        <v>5269026.2011692319</v>
      </c>
      <c r="AH112" s="330">
        <f>SUM($E$111:AH111)</f>
        <v>5774825.3264793074</v>
      </c>
    </row>
    <row r="113" spans="1:34">
      <c r="A113" s="41">
        <f t="shared" si="59"/>
        <v>109</v>
      </c>
      <c r="D113" s="48"/>
      <c r="AH113" s="346"/>
    </row>
    <row r="114" spans="1:34" s="253" customFormat="1">
      <c r="A114" s="41">
        <f t="shared" si="59"/>
        <v>110</v>
      </c>
      <c r="B114" s="130" t="s">
        <v>179</v>
      </c>
      <c r="C114" s="131"/>
      <c r="D114" s="324">
        <f>Debt!C48</f>
        <v>0.04</v>
      </c>
      <c r="E114" s="252">
        <f t="shared" ref="E114:AH114" si="169">E111/(1+$D$114)^E108</f>
        <v>-191708.24913212517</v>
      </c>
      <c r="F114" s="252">
        <f t="shared" si="169"/>
        <v>-25383.234400784448</v>
      </c>
      <c r="G114" s="252">
        <f t="shared" si="169"/>
        <v>-66066.563711428797</v>
      </c>
      <c r="H114" s="252">
        <f t="shared" si="169"/>
        <v>40944.310284087514</v>
      </c>
      <c r="I114" s="252">
        <f t="shared" si="169"/>
        <v>6930.5494779635228</v>
      </c>
      <c r="J114" s="252">
        <f t="shared" si="169"/>
        <v>14552.494875882414</v>
      </c>
      <c r="K114" s="252">
        <f t="shared" si="169"/>
        <v>17875.538549399029</v>
      </c>
      <c r="L114" s="252">
        <f t="shared" si="169"/>
        <v>16214.505478014993</v>
      </c>
      <c r="M114" s="252">
        <f t="shared" si="169"/>
        <v>38316.839410990695</v>
      </c>
      <c r="N114" s="252">
        <f t="shared" si="169"/>
        <v>43933.539088118006</v>
      </c>
      <c r="O114" s="252">
        <f t="shared" si="169"/>
        <v>62108.948298188538</v>
      </c>
      <c r="P114" s="252">
        <f t="shared" si="169"/>
        <v>74123.851018274188</v>
      </c>
      <c r="Q114" s="252">
        <f t="shared" si="169"/>
        <v>89881.445875772188</v>
      </c>
      <c r="R114" s="252">
        <f t="shared" si="169"/>
        <v>93924.412048897662</v>
      </c>
      <c r="S114" s="252">
        <f t="shared" si="169"/>
        <v>107097.52609017756</v>
      </c>
      <c r="T114" s="252">
        <f t="shared" si="169"/>
        <v>111671.11660778581</v>
      </c>
      <c r="U114" s="252">
        <f t="shared" si="169"/>
        <v>114831.02353347678</v>
      </c>
      <c r="V114" s="252">
        <f t="shared" si="169"/>
        <v>111238.35580366234</v>
      </c>
      <c r="W114" s="252">
        <f t="shared" si="169"/>
        <v>112356.66825365553</v>
      </c>
      <c r="X114" s="252">
        <f t="shared" si="169"/>
        <v>134209.24902176607</v>
      </c>
      <c r="Y114" s="252">
        <f t="shared" si="169"/>
        <v>120902.69747256607</v>
      </c>
      <c r="Z114" s="252">
        <f t="shared" si="169"/>
        <v>126944.7254813156</v>
      </c>
      <c r="AA114" s="252">
        <f t="shared" si="169"/>
        <v>132665.46890530651</v>
      </c>
      <c r="AB114" s="252">
        <f t="shared" si="169"/>
        <v>138068.39283530912</v>
      </c>
      <c r="AC114" s="252">
        <f t="shared" si="169"/>
        <v>143156.614809305</v>
      </c>
      <c r="AD114" s="252">
        <f t="shared" si="169"/>
        <v>147932.96713605811</v>
      </c>
      <c r="AE114" s="252">
        <f t="shared" si="169"/>
        <v>150404.36060334579</v>
      </c>
      <c r="AF114" s="252">
        <f t="shared" si="169"/>
        <v>152558.20031633091</v>
      </c>
      <c r="AG114" s="252">
        <f t="shared" si="169"/>
        <v>154403.16845274105</v>
      </c>
      <c r="AH114" s="252">
        <f t="shared" si="169"/>
        <v>155947.31257772358</v>
      </c>
    </row>
    <row r="115" spans="1:34" s="253" customFormat="1">
      <c r="A115" s="41">
        <f t="shared" si="59"/>
        <v>111</v>
      </c>
      <c r="B115" s="130" t="s">
        <v>180</v>
      </c>
      <c r="C115" s="131"/>
      <c r="D115" s="254"/>
      <c r="E115" s="252">
        <f>SUM($E$114:E114)</f>
        <v>-191708.24913212517</v>
      </c>
      <c r="F115" s="252">
        <f>SUM($E$114:F114)</f>
        <v>-217091.48353290962</v>
      </c>
      <c r="G115" s="252">
        <f>SUM($E$114:G114)</f>
        <v>-283158.04724433844</v>
      </c>
      <c r="H115" s="252">
        <f>SUM($E$114:H114)</f>
        <v>-242213.73696025091</v>
      </c>
      <c r="I115" s="252">
        <f>SUM($E$114:I114)</f>
        <v>-235283.18748228738</v>
      </c>
      <c r="J115" s="252">
        <f>SUM($E$114:J114)</f>
        <v>-220730.69260640498</v>
      </c>
      <c r="K115" s="252">
        <f>SUM($E$114:K114)</f>
        <v>-202855.15405700594</v>
      </c>
      <c r="L115" s="252">
        <f>SUM($E$114:L114)</f>
        <v>-186640.64857899095</v>
      </c>
      <c r="M115" s="252">
        <f>SUM($E$114:M114)</f>
        <v>-148323.80916800024</v>
      </c>
      <c r="N115" s="252">
        <f>SUM($E$114:N114)</f>
        <v>-104390.27007988223</v>
      </c>
      <c r="O115" s="252">
        <f>SUM($E$114:O114)</f>
        <v>-42281.321781693696</v>
      </c>
      <c r="P115" s="252">
        <f>SUM($E$114:P114)</f>
        <v>31842.529236580493</v>
      </c>
      <c r="Q115" s="252">
        <f>SUM($E$114:Q114)</f>
        <v>121723.97511235268</v>
      </c>
      <c r="R115" s="252">
        <f>SUM($E$114:R114)</f>
        <v>215648.38716125034</v>
      </c>
      <c r="S115" s="252">
        <f>SUM($E$114:S114)</f>
        <v>322745.91325142793</v>
      </c>
      <c r="T115" s="252">
        <f>SUM($E$114:T114)</f>
        <v>434417.02985921374</v>
      </c>
      <c r="U115" s="252">
        <f>SUM($E$114:U114)</f>
        <v>549248.05339269049</v>
      </c>
      <c r="V115" s="252">
        <f>SUM($E$114:V114)</f>
        <v>660486.40919635282</v>
      </c>
      <c r="W115" s="252">
        <f>SUM($E$114:W114)</f>
        <v>772843.07745000836</v>
      </c>
      <c r="X115" s="252">
        <f>SUM($E$114:X114)</f>
        <v>907052.32647177437</v>
      </c>
      <c r="Y115" s="252">
        <f>SUM($E$114:Y114)</f>
        <v>1027955.0239443404</v>
      </c>
      <c r="Z115" s="252">
        <f>SUM($E$114:Z114)</f>
        <v>1154899.7494256559</v>
      </c>
      <c r="AA115" s="252">
        <f>SUM($E$114:AA114)</f>
        <v>1287565.2183309624</v>
      </c>
      <c r="AB115" s="252">
        <f>SUM($E$114:AB114)</f>
        <v>1425633.6111662714</v>
      </c>
      <c r="AC115" s="252">
        <f>SUM($E$114:AC114)</f>
        <v>1568790.2259755763</v>
      </c>
      <c r="AD115" s="252">
        <f>SUM($E$114:AD114)</f>
        <v>1716723.1931116343</v>
      </c>
      <c r="AE115" s="252">
        <f>SUM($E$114:AE114)</f>
        <v>1867127.5537149801</v>
      </c>
      <c r="AF115" s="252">
        <f>SUM($E$114:AF114)</f>
        <v>2019685.754031311</v>
      </c>
      <c r="AG115" s="252">
        <f>SUM($E$114:AG114)</f>
        <v>2174088.9224840519</v>
      </c>
      <c r="AH115" s="252">
        <f>SUM($E$114:AH114)</f>
        <v>2330036.2350617754</v>
      </c>
    </row>
    <row r="116" spans="1:34" s="253" customFormat="1">
      <c r="A116" s="41">
        <f t="shared" si="59"/>
        <v>112</v>
      </c>
      <c r="B116" s="130"/>
      <c r="C116" s="131"/>
      <c r="D116" s="254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255"/>
      <c r="Q116" s="255"/>
      <c r="R116" s="255"/>
      <c r="S116" s="255"/>
      <c r="T116" s="255"/>
      <c r="U116" s="255"/>
      <c r="V116" s="255"/>
      <c r="W116" s="255"/>
      <c r="X116" s="255"/>
      <c r="Y116" s="255"/>
      <c r="Z116" s="255"/>
      <c r="AA116" s="255"/>
      <c r="AB116" s="255"/>
      <c r="AC116" s="255"/>
      <c r="AD116" s="255"/>
      <c r="AE116" s="255"/>
      <c r="AF116" s="255"/>
      <c r="AG116" s="255"/>
      <c r="AH116" s="255"/>
    </row>
    <row r="117" spans="1:34" s="253" customFormat="1" ht="16.5">
      <c r="A117" s="41">
        <f t="shared" si="59"/>
        <v>113</v>
      </c>
      <c r="B117" s="44" t="s">
        <v>258</v>
      </c>
      <c r="C117" s="333" t="s">
        <v>44</v>
      </c>
      <c r="D117" s="331"/>
      <c r="E117" s="255"/>
      <c r="F117" s="255"/>
      <c r="G117" s="255"/>
      <c r="H117" s="255"/>
      <c r="I117" s="255"/>
      <c r="J117" s="255"/>
      <c r="K117" s="255"/>
      <c r="L117" s="255"/>
      <c r="M117" s="255"/>
      <c r="N117" s="255"/>
      <c r="O117" s="255"/>
      <c r="P117" s="255"/>
      <c r="Q117" s="255"/>
      <c r="R117" s="255"/>
      <c r="S117" s="255"/>
      <c r="T117" s="255"/>
      <c r="U117" s="255"/>
      <c r="V117" s="255"/>
      <c r="W117" s="255"/>
      <c r="X117" s="255"/>
      <c r="Y117" s="255"/>
      <c r="Z117" s="255"/>
      <c r="AA117" s="255"/>
      <c r="AB117" s="255"/>
      <c r="AC117" s="255"/>
      <c r="AD117" s="255"/>
      <c r="AE117" s="255"/>
      <c r="AF117" s="255"/>
      <c r="AG117" s="255"/>
      <c r="AH117" s="255"/>
    </row>
    <row r="118" spans="1:34" s="253" customFormat="1">
      <c r="A118" s="41">
        <f t="shared" si="59"/>
        <v>114</v>
      </c>
      <c r="B118" s="51" t="s">
        <v>48</v>
      </c>
      <c r="C118" s="334">
        <f>AVERAGE(E118:AH118)</f>
        <v>4.0755451338420241E-2</v>
      </c>
      <c r="D118" s="332"/>
      <c r="E118" s="255"/>
      <c r="F118" s="251">
        <f t="shared" ref="F118:AH118" si="170">F109/E109-1</f>
        <v>7.9636948755013703E-2</v>
      </c>
      <c r="G118" s="251">
        <f t="shared" si="170"/>
        <v>7.0281661253246863E-2</v>
      </c>
      <c r="H118" s="251">
        <f t="shared" si="170"/>
        <v>6.1349055851016132E-2</v>
      </c>
      <c r="I118" s="251">
        <f t="shared" si="170"/>
        <v>8.4692599336615437E-3</v>
      </c>
      <c r="J118" s="251">
        <f t="shared" si="170"/>
        <v>3.8728133801696707E-2</v>
      </c>
      <c r="K118" s="251">
        <f t="shared" si="170"/>
        <v>3.8732892720638068E-2</v>
      </c>
      <c r="L118" s="251">
        <f t="shared" si="170"/>
        <v>3.8737614739674076E-2</v>
      </c>
      <c r="M118" s="251">
        <f t="shared" si="170"/>
        <v>3.8742300109023908E-2</v>
      </c>
      <c r="N118" s="251">
        <f t="shared" si="170"/>
        <v>3.874694907793641E-2</v>
      </c>
      <c r="O118" s="251">
        <f t="shared" si="170"/>
        <v>3.8751561894681652E-2</v>
      </c>
      <c r="P118" s="251">
        <f t="shared" si="170"/>
        <v>3.8756138806541829E-2</v>
      </c>
      <c r="Q118" s="251">
        <f t="shared" si="170"/>
        <v>3.8352299901587061E-2</v>
      </c>
      <c r="R118" s="251">
        <f t="shared" si="170"/>
        <v>3.8356603020051949E-2</v>
      </c>
      <c r="S118" s="251">
        <f t="shared" si="170"/>
        <v>3.8360875751757062E-2</v>
      </c>
      <c r="T118" s="251">
        <f t="shared" si="170"/>
        <v>3.8365118292355227E-2</v>
      </c>
      <c r="U118" s="251">
        <f t="shared" si="170"/>
        <v>3.8369330836743432E-2</v>
      </c>
      <c r="V118" s="251">
        <f t="shared" si="170"/>
        <v>3.8373513579055496E-2</v>
      </c>
      <c r="W118" s="251">
        <f t="shared" si="170"/>
        <v>3.8377666712656522E-2</v>
      </c>
      <c r="X118" s="251">
        <f t="shared" si="170"/>
        <v>3.8381790430138452E-2</v>
      </c>
      <c r="Y118" s="251">
        <f t="shared" si="170"/>
        <v>3.8385884923315183E-2</v>
      </c>
      <c r="Z118" s="251">
        <f t="shared" si="170"/>
        <v>3.8389950383215465E-2</v>
      </c>
      <c r="AA118" s="251">
        <f t="shared" si="170"/>
        <v>3.8393987000081564E-2</v>
      </c>
      <c r="AB118" s="251">
        <f t="shared" si="170"/>
        <v>3.8397994963359716E-2</v>
      </c>
      <c r="AC118" s="251">
        <f t="shared" si="170"/>
        <v>3.8401974461701904E-2</v>
      </c>
      <c r="AD118" s="251">
        <f t="shared" si="170"/>
        <v>3.8405925682957198E-2</v>
      </c>
      <c r="AE118" s="251">
        <f t="shared" si="170"/>
        <v>3.8409848814165981E-2</v>
      </c>
      <c r="AF118" s="251">
        <f t="shared" si="170"/>
        <v>3.8413744041563502E-2</v>
      </c>
      <c r="AG118" s="251">
        <f t="shared" si="170"/>
        <v>3.8417611550568331E-2</v>
      </c>
      <c r="AH118" s="251">
        <f t="shared" si="170"/>
        <v>3.8421451525782135E-2</v>
      </c>
    </row>
    <row r="119" spans="1:34" s="253" customFormat="1">
      <c r="A119" s="41">
        <f t="shared" si="59"/>
        <v>115</v>
      </c>
      <c r="B119" s="51" t="s">
        <v>126</v>
      </c>
      <c r="C119" s="334">
        <f>AVERAGE(E119:AH119)</f>
        <v>3.6085659501247515E-2</v>
      </c>
      <c r="D119" s="332"/>
      <c r="E119" s="255"/>
      <c r="F119" s="251">
        <f t="shared" ref="F119:AH119" si="171">F110/E110-1</f>
        <v>1.5684392386920099E-2</v>
      </c>
      <c r="G119" s="251">
        <f t="shared" si="171"/>
        <v>8.5346282487121616E-2</v>
      </c>
      <c r="H119" s="251">
        <f t="shared" si="171"/>
        <v>2.2186917931589001E-2</v>
      </c>
      <c r="I119" s="251">
        <f t="shared" si="171"/>
        <v>2.0519075777905238E-2</v>
      </c>
      <c r="J119" s="251">
        <f t="shared" si="171"/>
        <v>3.5869011434686682E-2</v>
      </c>
      <c r="K119" s="251">
        <f t="shared" si="171"/>
        <v>3.7476111055561701E-2</v>
      </c>
      <c r="L119" s="251">
        <f t="shared" si="171"/>
        <v>3.9355824312202303E-2</v>
      </c>
      <c r="M119" s="251">
        <f t="shared" si="171"/>
        <v>3.0394725397289379E-2</v>
      </c>
      <c r="N119" s="251">
        <f t="shared" si="171"/>
        <v>3.6590182971964813E-2</v>
      </c>
      <c r="O119" s="251">
        <f t="shared" si="171"/>
        <v>3.1786330327069345E-2</v>
      </c>
      <c r="P119" s="251">
        <f t="shared" si="171"/>
        <v>3.4099917071433117E-2</v>
      </c>
      <c r="Q119" s="251">
        <f t="shared" si="171"/>
        <v>3.2203051887875977E-2</v>
      </c>
      <c r="R119" s="251">
        <f t="shared" si="171"/>
        <v>3.6723285369467007E-2</v>
      </c>
      <c r="S119" s="251">
        <f t="shared" si="171"/>
        <v>3.3145474681053999E-2</v>
      </c>
      <c r="T119" s="251">
        <f t="shared" si="171"/>
        <v>3.6496266954798573E-2</v>
      </c>
      <c r="U119" s="251">
        <f t="shared" si="171"/>
        <v>3.7050528721972009E-2</v>
      </c>
      <c r="V119" s="251">
        <f t="shared" si="171"/>
        <v>3.9727029822407056E-2</v>
      </c>
      <c r="W119" s="251">
        <f t="shared" si="171"/>
        <v>3.7865231740481287E-2</v>
      </c>
      <c r="X119" s="251">
        <f t="shared" si="171"/>
        <v>2.9626174676010697E-2</v>
      </c>
      <c r="Y119" s="251">
        <f t="shared" si="171"/>
        <v>4.3644732090794891E-2</v>
      </c>
      <c r="Z119" s="251">
        <f t="shared" si="171"/>
        <v>3.5897709057158611E-2</v>
      </c>
      <c r="AA119" s="251">
        <f t="shared" si="171"/>
        <v>3.6017368618192824E-2</v>
      </c>
      <c r="AB119" s="251">
        <f t="shared" si="171"/>
        <v>3.6137035208177792E-2</v>
      </c>
      <c r="AC119" s="251">
        <f t="shared" si="171"/>
        <v>3.6256797561035281E-2</v>
      </c>
      <c r="AD119" s="251">
        <f t="shared" si="171"/>
        <v>3.6376721534073564E-2</v>
      </c>
      <c r="AE119" s="251">
        <f t="shared" si="171"/>
        <v>3.7310303973487446E-2</v>
      </c>
      <c r="AF119" s="251">
        <f t="shared" si="171"/>
        <v>3.743980589195961E-2</v>
      </c>
      <c r="AG119" s="251">
        <f t="shared" si="171"/>
        <v>3.7566691714472134E-2</v>
      </c>
      <c r="AH119" s="251">
        <f t="shared" si="171"/>
        <v>3.7691144879015814E-2</v>
      </c>
    </row>
    <row r="120" spans="1:34" s="253" customFormat="1">
      <c r="A120" s="41">
        <f t="shared" si="59"/>
        <v>116</v>
      </c>
      <c r="B120" s="51"/>
      <c r="C120" s="334"/>
      <c r="D120" s="332"/>
      <c r="E120" s="255"/>
      <c r="F120" s="251"/>
      <c r="G120" s="251"/>
      <c r="H120" s="251"/>
      <c r="I120" s="251"/>
      <c r="J120" s="251"/>
      <c r="K120" s="251"/>
      <c r="L120" s="251"/>
      <c r="M120" s="251"/>
      <c r="N120" s="251"/>
      <c r="O120" s="251"/>
      <c r="P120" s="251"/>
      <c r="Q120" s="251"/>
      <c r="R120" s="251"/>
      <c r="S120" s="251"/>
      <c r="T120" s="251"/>
      <c r="U120" s="251"/>
      <c r="V120" s="251"/>
      <c r="W120" s="251"/>
      <c r="X120" s="251"/>
      <c r="Y120" s="251"/>
      <c r="Z120" s="251"/>
      <c r="AA120" s="251"/>
      <c r="AB120" s="251"/>
      <c r="AC120" s="251"/>
      <c r="AD120" s="251"/>
      <c r="AE120" s="251"/>
      <c r="AF120" s="251"/>
      <c r="AG120" s="251"/>
      <c r="AH120" s="251"/>
    </row>
    <row r="121" spans="1:34" s="253" customFormat="1">
      <c r="A121" s="41">
        <f t="shared" si="59"/>
        <v>117</v>
      </c>
      <c r="B121" s="199" t="s">
        <v>121</v>
      </c>
      <c r="C121" s="32"/>
      <c r="D121" s="120"/>
      <c r="E121" s="250">
        <f t="shared" ref="E121:AH121" si="172">E107</f>
        <v>2024</v>
      </c>
      <c r="F121" s="250">
        <f t="shared" si="172"/>
        <v>2025</v>
      </c>
      <c r="G121" s="250">
        <f t="shared" si="172"/>
        <v>2026</v>
      </c>
      <c r="H121" s="250">
        <f t="shared" si="172"/>
        <v>2027</v>
      </c>
      <c r="I121" s="250">
        <f t="shared" si="172"/>
        <v>2028</v>
      </c>
      <c r="J121" s="250">
        <f t="shared" si="172"/>
        <v>2029</v>
      </c>
      <c r="K121" s="250">
        <f t="shared" si="172"/>
        <v>2030</v>
      </c>
      <c r="L121" s="250">
        <f t="shared" si="172"/>
        <v>2031</v>
      </c>
      <c r="M121" s="250">
        <f t="shared" si="172"/>
        <v>2032</v>
      </c>
      <c r="N121" s="250">
        <f t="shared" si="172"/>
        <v>2033</v>
      </c>
      <c r="O121" s="250">
        <f t="shared" si="172"/>
        <v>2034</v>
      </c>
      <c r="P121" s="250">
        <f t="shared" si="172"/>
        <v>2035</v>
      </c>
      <c r="Q121" s="250">
        <f t="shared" si="172"/>
        <v>2036</v>
      </c>
      <c r="R121" s="250">
        <f t="shared" si="172"/>
        <v>2037</v>
      </c>
      <c r="S121" s="250">
        <f t="shared" si="172"/>
        <v>2038</v>
      </c>
      <c r="T121" s="250">
        <f t="shared" si="172"/>
        <v>2039</v>
      </c>
      <c r="U121" s="250">
        <f t="shared" si="172"/>
        <v>2040</v>
      </c>
      <c r="V121" s="250">
        <f t="shared" si="172"/>
        <v>2041</v>
      </c>
      <c r="W121" s="250">
        <f t="shared" si="172"/>
        <v>2042</v>
      </c>
      <c r="X121" s="250">
        <f t="shared" si="172"/>
        <v>2043</v>
      </c>
      <c r="Y121" s="250">
        <f t="shared" si="172"/>
        <v>2044</v>
      </c>
      <c r="Z121" s="250">
        <f t="shared" si="172"/>
        <v>2045</v>
      </c>
      <c r="AA121" s="250">
        <f t="shared" si="172"/>
        <v>2046</v>
      </c>
      <c r="AB121" s="250">
        <f t="shared" si="172"/>
        <v>2047</v>
      </c>
      <c r="AC121" s="250">
        <f t="shared" si="172"/>
        <v>2048</v>
      </c>
      <c r="AD121" s="250">
        <f t="shared" si="172"/>
        <v>2049</v>
      </c>
      <c r="AE121" s="250">
        <f t="shared" si="172"/>
        <v>2050</v>
      </c>
      <c r="AF121" s="250">
        <f t="shared" si="172"/>
        <v>2051</v>
      </c>
      <c r="AG121" s="250">
        <f t="shared" si="172"/>
        <v>2052</v>
      </c>
      <c r="AH121" s="328">
        <f t="shared" si="172"/>
        <v>2053</v>
      </c>
    </row>
    <row r="122" spans="1:34" s="253" customFormat="1">
      <c r="A122" s="41">
        <f t="shared" si="59"/>
        <v>118</v>
      </c>
      <c r="B122" s="51" t="s">
        <v>178</v>
      </c>
      <c r="C122" s="32"/>
      <c r="D122" s="120"/>
      <c r="E122" s="127">
        <f t="shared" ref="E122:AH122" si="173">E61</f>
        <v>1129385.6224161221</v>
      </c>
      <c r="F122" s="127">
        <f t="shared" si="173"/>
        <v>1170617.3202941353</v>
      </c>
      <c r="G122" s="127">
        <f t="shared" si="173"/>
        <v>1249134.4677464929</v>
      </c>
      <c r="H122" s="127">
        <f t="shared" si="173"/>
        <v>1291083.8957014608</v>
      </c>
      <c r="I122" s="127">
        <f t="shared" si="173"/>
        <v>1333390.1073220668</v>
      </c>
      <c r="J122" s="127">
        <f t="shared" si="173"/>
        <v>1387365.6169729633</v>
      </c>
      <c r="K122" s="127">
        <f t="shared" si="173"/>
        <v>1444822.2010120533</v>
      </c>
      <c r="L122" s="127">
        <f t="shared" si="173"/>
        <v>1506335.1207520822</v>
      </c>
      <c r="M122" s="127">
        <f t="shared" si="173"/>
        <v>1563286.7556795899</v>
      </c>
      <c r="N122" s="127">
        <f t="shared" si="173"/>
        <v>1627196.5439466774</v>
      </c>
      <c r="O122" s="127">
        <f t="shared" si="173"/>
        <v>1689357.6117901776</v>
      </c>
      <c r="P122" s="127">
        <f t="shared" si="173"/>
        <v>1755693.9408546346</v>
      </c>
      <c r="Q122" s="127">
        <f t="shared" si="173"/>
        <v>1822376.9369803262</v>
      </c>
      <c r="R122" s="127">
        <f t="shared" si="173"/>
        <v>1895720.3590162026</v>
      </c>
      <c r="S122" s="127">
        <f t="shared" si="173"/>
        <v>1969058.9892574167</v>
      </c>
      <c r="T122" s="127">
        <f t="shared" si="173"/>
        <v>2048610.3254418084</v>
      </c>
      <c r="U122" s="127">
        <f t="shared" si="173"/>
        <v>2132194.2843160294</v>
      </c>
      <c r="V122" s="127">
        <f t="shared" si="173"/>
        <v>2222408.234307766</v>
      </c>
      <c r="W122" s="127">
        <f t="shared" si="173"/>
        <v>2314791.2220089645</v>
      </c>
      <c r="X122" s="127">
        <f t="shared" si="173"/>
        <v>2402335.1233302345</v>
      </c>
      <c r="Y122" s="127">
        <f t="shared" si="173"/>
        <v>2508843.7359242658</v>
      </c>
      <c r="Z122" s="127">
        <f t="shared" si="173"/>
        <v>2611287.7609785404</v>
      </c>
      <c r="AA122" s="127">
        <f t="shared" si="173"/>
        <v>2718219.4737941027</v>
      </c>
      <c r="AB122" s="127">
        <f t="shared" si="173"/>
        <v>2829846.6028682403</v>
      </c>
      <c r="AC122" s="127">
        <f t="shared" si="173"/>
        <v>2946387.0564891496</v>
      </c>
      <c r="AD122" s="127">
        <f t="shared" si="173"/>
        <v>3068069.4200477069</v>
      </c>
      <c r="AE122" s="127">
        <f t="shared" si="173"/>
        <v>3196248.6646942832</v>
      </c>
      <c r="AF122" s="127">
        <f t="shared" si="173"/>
        <v>3330156.5757020884</v>
      </c>
      <c r="AG122" s="127">
        <f t="shared" si="173"/>
        <v>3470059.2445597313</v>
      </c>
      <c r="AH122" s="127">
        <f t="shared" si="173"/>
        <v>3616235.7569417125</v>
      </c>
    </row>
    <row r="123" spans="1:34" s="253" customFormat="1">
      <c r="A123" s="41">
        <f t="shared" si="59"/>
        <v>119</v>
      </c>
      <c r="B123" s="51" t="s">
        <v>262</v>
      </c>
      <c r="C123" s="32"/>
      <c r="D123" s="120"/>
      <c r="E123" s="127">
        <f t="shared" ref="E123:AH123" si="174">E93+E100</f>
        <v>504355.77110637783</v>
      </c>
      <c r="F123" s="127">
        <f t="shared" si="174"/>
        <v>522768.83070669603</v>
      </c>
      <c r="G123" s="127">
        <f t="shared" si="174"/>
        <v>557832.65271966672</v>
      </c>
      <c r="H123" s="127">
        <f t="shared" si="174"/>
        <v>576566.23287489894</v>
      </c>
      <c r="I123" s="127">
        <f t="shared" si="174"/>
        <v>595459.14381779975</v>
      </c>
      <c r="J123" s="127">
        <f t="shared" si="174"/>
        <v>619563.2755249124</v>
      </c>
      <c r="K123" s="127">
        <f t="shared" si="174"/>
        <v>645221.96921908134</v>
      </c>
      <c r="L123" s="127">
        <f t="shared" si="174"/>
        <v>672692.12241805322</v>
      </c>
      <c r="M123" s="127">
        <f t="shared" si="174"/>
        <v>698125.31828978949</v>
      </c>
      <c r="N123" s="127">
        <f t="shared" si="174"/>
        <v>726665.85387207789</v>
      </c>
      <c r="O123" s="127">
        <f t="shared" si="174"/>
        <v>754425.45403232588</v>
      </c>
      <c r="P123" s="127">
        <f t="shared" si="174"/>
        <v>784049.62290220673</v>
      </c>
      <c r="Q123" s="127">
        <f t="shared" si="174"/>
        <v>813828.60473367991</v>
      </c>
      <c r="R123" s="127">
        <f t="shared" si="174"/>
        <v>846581.96854696167</v>
      </c>
      <c r="S123" s="127">
        <f t="shared" si="174"/>
        <v>879333.19246290112</v>
      </c>
      <c r="T123" s="127">
        <f t="shared" si="174"/>
        <v>914858.85766305425</v>
      </c>
      <c r="U123" s="127">
        <f t="shared" si="174"/>
        <v>952185.39272195287</v>
      </c>
      <c r="V123" s="127">
        <f t="shared" si="174"/>
        <v>992472.71833470091</v>
      </c>
      <c r="W123" s="127">
        <f t="shared" si="174"/>
        <v>1033728.6827053733</v>
      </c>
      <c r="X123" s="127">
        <f t="shared" si="174"/>
        <v>1072823.6304187076</v>
      </c>
      <c r="Y123" s="127">
        <f t="shared" si="174"/>
        <v>1120387.7505634392</v>
      </c>
      <c r="Z123" s="127">
        <f t="shared" si="174"/>
        <v>1166136.7261356222</v>
      </c>
      <c r="AA123" s="127">
        <f t="shared" si="174"/>
        <v>1213889.7924066815</v>
      </c>
      <c r="AB123" s="127">
        <f t="shared" si="174"/>
        <v>1263739.7158014334</v>
      </c>
      <c r="AC123" s="127">
        <f t="shared" si="174"/>
        <v>1315783.8087883051</v>
      </c>
      <c r="AD123" s="127">
        <f t="shared" si="174"/>
        <v>1370124.1519665103</v>
      </c>
      <c r="AE123" s="127">
        <f t="shared" si="174"/>
        <v>1427365.8420415567</v>
      </c>
      <c r="AF123" s="127">
        <f t="shared" si="174"/>
        <v>1487165.8132587411</v>
      </c>
      <c r="AG123" s="127">
        <f t="shared" si="174"/>
        <v>1549642.8955157157</v>
      </c>
      <c r="AH123" s="127">
        <f t="shared" si="174"/>
        <v>1614921.7215931483</v>
      </c>
    </row>
    <row r="124" spans="1:34" s="253" customFormat="1">
      <c r="A124" s="41">
        <f t="shared" si="59"/>
        <v>120</v>
      </c>
      <c r="B124" s="51" t="s">
        <v>122</v>
      </c>
      <c r="C124" s="32"/>
      <c r="D124" s="48"/>
      <c r="E124" s="127">
        <f t="shared" ref="E124:AH124" si="175">E96+E103</f>
        <v>508069.03717641393</v>
      </c>
      <c r="F124" s="127">
        <f t="shared" si="175"/>
        <v>578069.03717641393</v>
      </c>
      <c r="G124" s="127">
        <f t="shared" si="175"/>
        <v>668069.03717641393</v>
      </c>
      <c r="H124" s="127">
        <f t="shared" si="175"/>
        <v>758069.03717641393</v>
      </c>
      <c r="I124" s="127">
        <f t="shared" si="175"/>
        <v>848069.03717641393</v>
      </c>
      <c r="J124" s="127">
        <f t="shared" si="175"/>
        <v>938069.03717641393</v>
      </c>
      <c r="K124" s="127">
        <f t="shared" si="175"/>
        <v>1028069.0371764139</v>
      </c>
      <c r="L124" s="127">
        <f t="shared" si="175"/>
        <v>1118069.0371764139</v>
      </c>
      <c r="M124" s="127">
        <f t="shared" si="175"/>
        <v>1208069.0371764139</v>
      </c>
      <c r="N124" s="127">
        <f t="shared" si="175"/>
        <v>1298069.0371764139</v>
      </c>
      <c r="O124" s="127">
        <f t="shared" si="175"/>
        <v>1348069.0371764139</v>
      </c>
      <c r="P124" s="127">
        <f t="shared" si="175"/>
        <v>1398069.0371764139</v>
      </c>
      <c r="Q124" s="127">
        <f t="shared" si="175"/>
        <v>1448069.0371764139</v>
      </c>
      <c r="R124" s="127">
        <f t="shared" si="175"/>
        <v>1498069.0371764139</v>
      </c>
      <c r="S124" s="127">
        <f t="shared" si="175"/>
        <v>1533069.0371764139</v>
      </c>
      <c r="T124" s="127">
        <f t="shared" si="175"/>
        <v>1563069.0371764139</v>
      </c>
      <c r="U124" s="127">
        <f t="shared" si="175"/>
        <v>1588069.0371764139</v>
      </c>
      <c r="V124" s="127">
        <f t="shared" si="175"/>
        <v>1608069.0371764139</v>
      </c>
      <c r="W124" s="127">
        <f t="shared" si="175"/>
        <v>1623069.0371764139</v>
      </c>
      <c r="X124" s="127">
        <f t="shared" si="175"/>
        <v>1623069.0371764139</v>
      </c>
      <c r="Y124" s="127">
        <f t="shared" si="175"/>
        <v>1623069.0371764139</v>
      </c>
      <c r="Z124" s="127">
        <f t="shared" si="175"/>
        <v>1623069.0371764139</v>
      </c>
      <c r="AA124" s="127">
        <f t="shared" si="175"/>
        <v>1623069.0371764139</v>
      </c>
      <c r="AB124" s="127">
        <f t="shared" si="175"/>
        <v>1623069.0371764139</v>
      </c>
      <c r="AC124" s="127">
        <f t="shared" si="175"/>
        <v>1623069.0371764139</v>
      </c>
      <c r="AD124" s="127">
        <f t="shared" si="175"/>
        <v>1623069.0371764139</v>
      </c>
      <c r="AE124" s="127">
        <f t="shared" si="175"/>
        <v>1623069.0371764139</v>
      </c>
      <c r="AF124" s="127">
        <f t="shared" si="175"/>
        <v>1623069.0371764139</v>
      </c>
      <c r="AG124" s="127">
        <f t="shared" si="175"/>
        <v>1623069.0371764139</v>
      </c>
      <c r="AH124" s="127">
        <f t="shared" si="175"/>
        <v>1623069.0371764139</v>
      </c>
    </row>
    <row r="125" spans="1:34" s="253" customFormat="1">
      <c r="A125" s="41">
        <f t="shared" si="59"/>
        <v>121</v>
      </c>
      <c r="B125" s="51" t="s">
        <v>129</v>
      </c>
      <c r="C125" s="32"/>
      <c r="D125" s="48"/>
      <c r="E125" s="359">
        <f>E124-E123</f>
        <v>3713.2660700361012</v>
      </c>
      <c r="F125" s="359">
        <f t="shared" ref="F125:AH125" si="176">F124-F123</f>
        <v>55300.206469717901</v>
      </c>
      <c r="G125" s="359">
        <f t="shared" si="176"/>
        <v>110236.38445674721</v>
      </c>
      <c r="H125" s="359">
        <f t="shared" si="176"/>
        <v>181502.80430151499</v>
      </c>
      <c r="I125" s="359">
        <f t="shared" si="176"/>
        <v>252609.89335861418</v>
      </c>
      <c r="J125" s="359">
        <f t="shared" si="176"/>
        <v>318505.76165150153</v>
      </c>
      <c r="K125" s="359">
        <f t="shared" si="176"/>
        <v>382847.06795733259</v>
      </c>
      <c r="L125" s="359">
        <f t="shared" si="176"/>
        <v>445376.91475836071</v>
      </c>
      <c r="M125" s="359">
        <f t="shared" si="176"/>
        <v>509943.71888662444</v>
      </c>
      <c r="N125" s="359">
        <f t="shared" si="176"/>
        <v>571403.18330433604</v>
      </c>
      <c r="O125" s="359">
        <f t="shared" si="176"/>
        <v>593643.58314408804</v>
      </c>
      <c r="P125" s="359">
        <f t="shared" si="176"/>
        <v>614019.4142742072</v>
      </c>
      <c r="Q125" s="359">
        <f t="shared" si="176"/>
        <v>634240.43244273402</v>
      </c>
      <c r="R125" s="359">
        <f t="shared" si="176"/>
        <v>651487.06862945226</v>
      </c>
      <c r="S125" s="359">
        <f t="shared" si="176"/>
        <v>653735.84471351281</v>
      </c>
      <c r="T125" s="359">
        <f t="shared" si="176"/>
        <v>648210.17951335968</v>
      </c>
      <c r="U125" s="359">
        <f t="shared" si="176"/>
        <v>635883.64445446106</v>
      </c>
      <c r="V125" s="359">
        <f t="shared" si="176"/>
        <v>615596.31884171301</v>
      </c>
      <c r="W125" s="359">
        <f t="shared" si="176"/>
        <v>589340.35447104066</v>
      </c>
      <c r="X125" s="359">
        <f t="shared" si="176"/>
        <v>550245.40675770631</v>
      </c>
      <c r="Y125" s="359">
        <f t="shared" si="176"/>
        <v>502681.28661297471</v>
      </c>
      <c r="Z125" s="359">
        <f t="shared" si="176"/>
        <v>456932.31104079168</v>
      </c>
      <c r="AA125" s="359">
        <f t="shared" si="176"/>
        <v>409179.24476973247</v>
      </c>
      <c r="AB125" s="359">
        <f t="shared" si="176"/>
        <v>359329.3213749805</v>
      </c>
      <c r="AC125" s="359">
        <f t="shared" si="176"/>
        <v>307285.22838810878</v>
      </c>
      <c r="AD125" s="359">
        <f t="shared" si="176"/>
        <v>252944.88520990359</v>
      </c>
      <c r="AE125" s="359">
        <f t="shared" si="176"/>
        <v>195703.1951348572</v>
      </c>
      <c r="AF125" s="359">
        <f t="shared" si="176"/>
        <v>135903.22391767288</v>
      </c>
      <c r="AG125" s="359">
        <f t="shared" si="176"/>
        <v>73426.141660698224</v>
      </c>
      <c r="AH125" s="359">
        <f t="shared" si="176"/>
        <v>8147.3155832656194</v>
      </c>
    </row>
    <row r="126" spans="1:34" s="253" customFormat="1">
      <c r="A126" s="41">
        <f t="shared" si="59"/>
        <v>122</v>
      </c>
      <c r="B126" s="130" t="s">
        <v>50</v>
      </c>
      <c r="C126" s="47"/>
      <c r="D126" s="169"/>
      <c r="E126" s="186">
        <f>E124/E122*365</f>
        <v>164.20007027596444</v>
      </c>
      <c r="F126" s="186">
        <f t="shared" ref="F126:AH126" si="177">F124/F122*365</f>
        <v>180.24267616028041</v>
      </c>
      <c r="G126" s="186">
        <f t="shared" si="177"/>
        <v>195.2113282161697</v>
      </c>
      <c r="H126" s="186">
        <f t="shared" si="177"/>
        <v>214.31233050820404</v>
      </c>
      <c r="I126" s="186">
        <f t="shared" si="177"/>
        <v>232.14901390791823</v>
      </c>
      <c r="J126" s="186">
        <f t="shared" si="177"/>
        <v>246.79521705060651</v>
      </c>
      <c r="K126" s="186">
        <f t="shared" si="177"/>
        <v>259.71721524388494</v>
      </c>
      <c r="L126" s="186">
        <f t="shared" si="177"/>
        <v>270.91926155558104</v>
      </c>
      <c r="M126" s="186">
        <f t="shared" si="177"/>
        <v>282.0629017468417</v>
      </c>
      <c r="N126" s="186">
        <f t="shared" si="177"/>
        <v>291.17269227983144</v>
      </c>
      <c r="O126" s="186">
        <f t="shared" si="177"/>
        <v>291.26171695996374</v>
      </c>
      <c r="P126" s="186">
        <f t="shared" si="177"/>
        <v>290.65156898644318</v>
      </c>
      <c r="Q126" s="186">
        <f t="shared" si="177"/>
        <v>290.03066700634889</v>
      </c>
      <c r="R126" s="186">
        <f t="shared" si="177"/>
        <v>288.43663358300074</v>
      </c>
      <c r="S126" s="186">
        <f t="shared" si="177"/>
        <v>284.18153118938278</v>
      </c>
      <c r="T126" s="186">
        <f t="shared" si="177"/>
        <v>278.49132237793992</v>
      </c>
      <c r="U126" s="186">
        <f t="shared" si="177"/>
        <v>271.85383753869837</v>
      </c>
      <c r="V126" s="186">
        <f t="shared" si="177"/>
        <v>264.10323247934343</v>
      </c>
      <c r="W126" s="186">
        <f t="shared" si="177"/>
        <v>255.92813422509894</v>
      </c>
      <c r="X126" s="186">
        <f t="shared" si="177"/>
        <v>246.60181371704263</v>
      </c>
      <c r="Y126" s="186">
        <f t="shared" si="177"/>
        <v>236.13276111480957</v>
      </c>
      <c r="Z126" s="186">
        <f t="shared" si="177"/>
        <v>226.86898296777164</v>
      </c>
      <c r="AA126" s="186">
        <f t="shared" si="177"/>
        <v>217.94421101048488</v>
      </c>
      <c r="AB126" s="186">
        <f t="shared" si="177"/>
        <v>209.3471066484428</v>
      </c>
      <c r="AC126" s="186">
        <f t="shared" si="177"/>
        <v>201.06665798189664</v>
      </c>
      <c r="AD126" s="186">
        <f t="shared" si="177"/>
        <v>193.09217539157873</v>
      </c>
      <c r="AE126" s="186">
        <f t="shared" si="177"/>
        <v>185.34859478026729</v>
      </c>
      <c r="AF126" s="186">
        <f t="shared" si="177"/>
        <v>177.89559893125823</v>
      </c>
      <c r="AG126" s="186">
        <f t="shared" si="177"/>
        <v>170.72336718693552</v>
      </c>
      <c r="AH126" s="186">
        <f t="shared" si="177"/>
        <v>163.82233858292659</v>
      </c>
    </row>
    <row r="127" spans="1:34" s="253" customFormat="1">
      <c r="A127" s="41">
        <f t="shared" si="59"/>
        <v>123</v>
      </c>
      <c r="B127" s="130" t="s">
        <v>130</v>
      </c>
      <c r="C127" s="47"/>
      <c r="D127" s="169"/>
      <c r="E127" s="193">
        <f>E124/E122</f>
        <v>0.44986320623551901</v>
      </c>
      <c r="F127" s="193">
        <f t="shared" ref="F127:AH127" si="178">F124/F122</f>
        <v>0.49381555112405595</v>
      </c>
      <c r="G127" s="193">
        <f t="shared" si="178"/>
        <v>0.53482555675662935</v>
      </c>
      <c r="H127" s="193">
        <f t="shared" si="178"/>
        <v>0.58715706988549055</v>
      </c>
      <c r="I127" s="193">
        <f t="shared" si="178"/>
        <v>0.63602469563813213</v>
      </c>
      <c r="J127" s="193">
        <f t="shared" si="178"/>
        <v>0.67615127959070276</v>
      </c>
      <c r="K127" s="193">
        <f t="shared" si="178"/>
        <v>0.7115540143668081</v>
      </c>
      <c r="L127" s="193">
        <f t="shared" si="178"/>
        <v>0.74224455220707131</v>
      </c>
      <c r="M127" s="193">
        <f t="shared" si="178"/>
        <v>0.77277507327901829</v>
      </c>
      <c r="N127" s="193">
        <f t="shared" si="178"/>
        <v>0.79773340350638744</v>
      </c>
      <c r="O127" s="193">
        <f t="shared" si="178"/>
        <v>0.79797730673962675</v>
      </c>
      <c r="P127" s="193">
        <f t="shared" si="178"/>
        <v>0.7963056684560087</v>
      </c>
      <c r="Q127" s="193">
        <f t="shared" si="178"/>
        <v>0.79460456714068195</v>
      </c>
      <c r="R127" s="193">
        <f t="shared" si="178"/>
        <v>0.79023735228219383</v>
      </c>
      <c r="S127" s="193">
        <f t="shared" si="178"/>
        <v>0.77857953750515829</v>
      </c>
      <c r="T127" s="193">
        <f t="shared" si="178"/>
        <v>0.76298992432312307</v>
      </c>
      <c r="U127" s="193">
        <f t="shared" si="178"/>
        <v>0.74480503435259826</v>
      </c>
      <c r="V127" s="193">
        <f t="shared" si="178"/>
        <v>0.72357049994340672</v>
      </c>
      <c r="W127" s="193">
        <f t="shared" si="178"/>
        <v>0.70117297047972316</v>
      </c>
      <c r="X127" s="193">
        <f t="shared" si="178"/>
        <v>0.67562140744395238</v>
      </c>
      <c r="Y127" s="193">
        <f t="shared" si="178"/>
        <v>0.64693907154742347</v>
      </c>
      <c r="Z127" s="193">
        <f t="shared" si="178"/>
        <v>0.62155885744594974</v>
      </c>
      <c r="AA127" s="193">
        <f t="shared" si="178"/>
        <v>0.59710742742598599</v>
      </c>
      <c r="AB127" s="193">
        <f t="shared" si="178"/>
        <v>0.57355371684504874</v>
      </c>
      <c r="AC127" s="193">
        <f t="shared" si="178"/>
        <v>0.55086755611478533</v>
      </c>
      <c r="AD127" s="193">
        <f t="shared" si="178"/>
        <v>0.52901965860706501</v>
      </c>
      <c r="AE127" s="193">
        <f t="shared" si="178"/>
        <v>0.50780436926100625</v>
      </c>
      <c r="AF127" s="193">
        <f t="shared" si="178"/>
        <v>0.48738520255139245</v>
      </c>
      <c r="AG127" s="193">
        <f t="shared" si="178"/>
        <v>0.46773525256694665</v>
      </c>
      <c r="AH127" s="193">
        <f t="shared" si="178"/>
        <v>0.4488283248847304</v>
      </c>
    </row>
    <row r="128" spans="1:34" s="253" customFormat="1">
      <c r="A128" s="41">
        <f t="shared" si="59"/>
        <v>124</v>
      </c>
      <c r="B128" s="130"/>
      <c r="C128" s="47"/>
      <c r="D128" s="169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</row>
    <row r="129" spans="1:35" s="253" customFormat="1" ht="16.5">
      <c r="A129" s="41">
        <f t="shared" si="59"/>
        <v>125</v>
      </c>
      <c r="B129" s="51" t="s">
        <v>124</v>
      </c>
      <c r="C129" s="333" t="s">
        <v>330</v>
      </c>
      <c r="D129" s="45"/>
      <c r="E129" s="127">
        <f t="shared" ref="E129:AH129" si="179">E66</f>
        <v>664235.71871522674</v>
      </c>
      <c r="F129" s="127">
        <f t="shared" si="179"/>
        <v>659517.22276941687</v>
      </c>
      <c r="G129" s="127">
        <f t="shared" si="179"/>
        <v>825923.54116005171</v>
      </c>
      <c r="H129" s="127">
        <f t="shared" si="179"/>
        <v>846078.8491873364</v>
      </c>
      <c r="I129" s="127">
        <f t="shared" si="179"/>
        <v>861864.30157305812</v>
      </c>
      <c r="J129" s="127">
        <f t="shared" si="179"/>
        <v>883374.39990416262</v>
      </c>
      <c r="K129" s="127">
        <f t="shared" si="179"/>
        <v>909600.02983649261</v>
      </c>
      <c r="L129" s="127">
        <f t="shared" si="179"/>
        <v>941665.27721846988</v>
      </c>
      <c r="M129" s="127">
        <f t="shared" si="179"/>
        <v>948202.22954965895</v>
      </c>
      <c r="N129" s="127">
        <f t="shared" si="179"/>
        <v>973360.43342261063</v>
      </c>
      <c r="O129" s="127">
        <f t="shared" si="179"/>
        <v>984055.65372028807</v>
      </c>
      <c r="P129" s="127">
        <f t="shared" si="179"/>
        <v>1002121.6458485182</v>
      </c>
      <c r="Q129" s="127">
        <f t="shared" si="179"/>
        <v>1014960.6753077796</v>
      </c>
      <c r="R129" s="127">
        <f t="shared" si="179"/>
        <v>1043393.4035301814</v>
      </c>
      <c r="S129" s="127">
        <f t="shared" si="179"/>
        <v>1059009.9190129139</v>
      </c>
      <c r="T129" s="127">
        <f t="shared" si="179"/>
        <v>1086954.4512175797</v>
      </c>
      <c r="U129" s="127">
        <f t="shared" si="179"/>
        <v>1117395.6243754057</v>
      </c>
      <c r="V129" s="127">
        <f t="shared" si="179"/>
        <v>1159012.843515533</v>
      </c>
      <c r="W129" s="127">
        <f t="shared" si="179"/>
        <v>1193904.9877343317</v>
      </c>
      <c r="X129" s="127">
        <f t="shared" si="179"/>
        <v>1192999.4648541519</v>
      </c>
      <c r="Y129" s="127">
        <f t="shared" si="179"/>
        <v>1254589.4698461983</v>
      </c>
      <c r="Z129" s="127">
        <f t="shared" si="179"/>
        <v>1282109.1824245937</v>
      </c>
      <c r="AA129" s="127">
        <f t="shared" si="179"/>
        <v>1310333.7943907995</v>
      </c>
      <c r="AB129" s="127">
        <f t="shared" si="179"/>
        <v>1339286.6382409595</v>
      </c>
      <c r="AC129" s="127">
        <f t="shared" si="179"/>
        <v>1368992.5523846848</v>
      </c>
      <c r="AD129" s="127">
        <f t="shared" si="179"/>
        <v>1399477.8962843101</v>
      </c>
      <c r="AE129" s="127">
        <f t="shared" si="179"/>
        <v>1435409.6922529507</v>
      </c>
      <c r="AF129" s="127">
        <f t="shared" si="179"/>
        <v>1472575.2692567641</v>
      </c>
      <c r="AG129" s="127">
        <f t="shared" si="179"/>
        <v>1511014.9091972932</v>
      </c>
      <c r="AH129" s="127">
        <f t="shared" si="179"/>
        <v>1550770.7160880808</v>
      </c>
    </row>
    <row r="130" spans="1:35" s="253" customFormat="1">
      <c r="A130" s="41">
        <f t="shared" si="59"/>
        <v>126</v>
      </c>
      <c r="B130" s="51" t="s">
        <v>263</v>
      </c>
      <c r="C130" s="401">
        <v>1.2</v>
      </c>
      <c r="D130" s="45"/>
      <c r="E130" s="127">
        <f t="shared" ref="E130:AH130" si="180">E132*$D$133</f>
        <v>607479.56082714279</v>
      </c>
      <c r="F130" s="127">
        <f t="shared" si="180"/>
        <v>622829.13184220227</v>
      </c>
      <c r="G130" s="127">
        <f t="shared" si="180"/>
        <v>828316.52531836135</v>
      </c>
      <c r="H130" s="127">
        <f t="shared" si="180"/>
        <v>845274.57752815983</v>
      </c>
      <c r="I130" s="127">
        <f t="shared" si="180"/>
        <v>862605.29030772729</v>
      </c>
      <c r="J130" s="127">
        <f t="shared" si="180"/>
        <v>880764.18319067673</v>
      </c>
      <c r="K130" s="127">
        <f t="shared" si="180"/>
        <v>900097.57540420687</v>
      </c>
      <c r="L130" s="127">
        <f t="shared" si="180"/>
        <v>921026.08450878889</v>
      </c>
      <c r="M130" s="127">
        <f t="shared" si="180"/>
        <v>941337.76986194006</v>
      </c>
      <c r="N130" s="127">
        <f t="shared" si="180"/>
        <v>962615.78252672777</v>
      </c>
      <c r="O130" s="127">
        <f t="shared" si="180"/>
        <v>979131.03888431867</v>
      </c>
      <c r="P130" s="127">
        <f t="shared" si="180"/>
        <v>996044.94044484431</v>
      </c>
      <c r="Q130" s="127">
        <f t="shared" si="180"/>
        <v>1013047.1549512183</v>
      </c>
      <c r="R130" s="127">
        <f t="shared" si="180"/>
        <v>1031015.3807828703</v>
      </c>
      <c r="S130" s="127">
        <f t="shared" si="180"/>
        <v>1050036.6135956724</v>
      </c>
      <c r="T130" s="127">
        <f t="shared" si="180"/>
        <v>1070202.7210674263</v>
      </c>
      <c r="U130" s="127">
        <f t="shared" si="180"/>
        <v>1091611.637663458</v>
      </c>
      <c r="V130" s="127">
        <f t="shared" si="180"/>
        <v>1114847.9847516348</v>
      </c>
      <c r="W130" s="127">
        <f t="shared" si="180"/>
        <v>1139462.9721737499</v>
      </c>
      <c r="X130" s="127">
        <f t="shared" si="180"/>
        <v>1163947.1358807324</v>
      </c>
      <c r="Y130" s="127">
        <f t="shared" si="180"/>
        <v>1185947.8749501549</v>
      </c>
      <c r="Z130" s="127">
        <f t="shared" si="180"/>
        <v>1208539.4018787553</v>
      </c>
      <c r="AA130" s="127">
        <f t="shared" si="180"/>
        <v>1231736.0141476945</v>
      </c>
      <c r="AB130" s="127">
        <f t="shared" si="180"/>
        <v>1255552.643615583</v>
      </c>
      <c r="AC130" s="127">
        <f t="shared" si="180"/>
        <v>1280004.9063000605</v>
      </c>
      <c r="AD130" s="127">
        <f t="shared" si="180"/>
        <v>1305109.1513297486</v>
      </c>
      <c r="AE130" s="127">
        <f t="shared" si="180"/>
        <v>1331095.7538586119</v>
      </c>
      <c r="AF130" s="127">
        <f t="shared" si="180"/>
        <v>1357994.3872741286</v>
      </c>
      <c r="AG130" s="127">
        <f t="shared" si="180"/>
        <v>1385835.6672621788</v>
      </c>
      <c r="AH130" s="127">
        <f t="shared" si="180"/>
        <v>1414651.2066871384</v>
      </c>
    </row>
    <row r="131" spans="1:35" s="253" customFormat="1">
      <c r="A131" s="41">
        <f t="shared" si="59"/>
        <v>127</v>
      </c>
      <c r="B131" s="51" t="s">
        <v>129</v>
      </c>
      <c r="C131" s="32"/>
      <c r="D131" s="45"/>
      <c r="E131" s="127">
        <f>E129-E130</f>
        <v>56756.157888083952</v>
      </c>
      <c r="F131" s="127">
        <f t="shared" ref="F131:AH131" si="181">F129-F130</f>
        <v>36688.090927214595</v>
      </c>
      <c r="G131" s="127">
        <f t="shared" si="181"/>
        <v>-2392.9841583096422</v>
      </c>
      <c r="H131" s="127">
        <f t="shared" si="181"/>
        <v>804.27165917656384</v>
      </c>
      <c r="I131" s="127">
        <f t="shared" si="181"/>
        <v>-740.98873466916848</v>
      </c>
      <c r="J131" s="127">
        <f t="shared" si="181"/>
        <v>2610.2167134858901</v>
      </c>
      <c r="K131" s="127">
        <f t="shared" si="181"/>
        <v>9502.45443228574</v>
      </c>
      <c r="L131" s="127">
        <f t="shared" si="181"/>
        <v>20639.192709680996</v>
      </c>
      <c r="M131" s="127">
        <f t="shared" si="181"/>
        <v>6864.4596877188887</v>
      </c>
      <c r="N131" s="127">
        <f t="shared" si="181"/>
        <v>10744.650895882864</v>
      </c>
      <c r="O131" s="127">
        <f t="shared" si="181"/>
        <v>4924.6148359694052</v>
      </c>
      <c r="P131" s="127">
        <f t="shared" si="181"/>
        <v>6076.7054036739282</v>
      </c>
      <c r="Q131" s="127">
        <f t="shared" si="181"/>
        <v>1913.5203565612901</v>
      </c>
      <c r="R131" s="127">
        <f t="shared" si="181"/>
        <v>12378.022747311043</v>
      </c>
      <c r="S131" s="127">
        <f t="shared" si="181"/>
        <v>8973.3054172415286</v>
      </c>
      <c r="T131" s="127">
        <f t="shared" si="181"/>
        <v>16751.730150153395</v>
      </c>
      <c r="U131" s="127">
        <f t="shared" si="181"/>
        <v>25783.986711947713</v>
      </c>
      <c r="V131" s="127">
        <f t="shared" si="181"/>
        <v>44164.858763898257</v>
      </c>
      <c r="W131" s="127">
        <f t="shared" si="181"/>
        <v>54442.015560581814</v>
      </c>
      <c r="X131" s="127">
        <f t="shared" si="181"/>
        <v>29052.328973419499</v>
      </c>
      <c r="Y131" s="127">
        <f t="shared" si="181"/>
        <v>68641.594896043418</v>
      </c>
      <c r="Z131" s="127">
        <f t="shared" si="181"/>
        <v>73569.78054583841</v>
      </c>
      <c r="AA131" s="127">
        <f t="shared" si="181"/>
        <v>78597.780243105022</v>
      </c>
      <c r="AB131" s="127">
        <f t="shared" si="181"/>
        <v>83733.994625376537</v>
      </c>
      <c r="AC131" s="127">
        <f t="shared" si="181"/>
        <v>88987.646084624343</v>
      </c>
      <c r="AD131" s="127">
        <f t="shared" si="181"/>
        <v>94368.744954561582</v>
      </c>
      <c r="AE131" s="127">
        <f t="shared" si="181"/>
        <v>104313.93839433882</v>
      </c>
      <c r="AF131" s="127">
        <f t="shared" si="181"/>
        <v>114580.88198263547</v>
      </c>
      <c r="AG131" s="127">
        <f t="shared" si="181"/>
        <v>125179.24193511438</v>
      </c>
      <c r="AH131" s="127">
        <f t="shared" si="181"/>
        <v>136119.50940094236</v>
      </c>
    </row>
    <row r="132" spans="1:35" s="253" customFormat="1" ht="16.5">
      <c r="A132" s="41">
        <f t="shared" si="59"/>
        <v>128</v>
      </c>
      <c r="B132" s="51" t="s">
        <v>27</v>
      </c>
      <c r="C132" s="333" t="s">
        <v>44</v>
      </c>
      <c r="D132" s="333" t="s">
        <v>329</v>
      </c>
      <c r="E132" s="127">
        <f t="shared" ref="E132:AH132" si="182">SUM(E69:E72)</f>
        <v>404986.37388476182</v>
      </c>
      <c r="F132" s="127">
        <f t="shared" si="182"/>
        <v>415219.42122813483</v>
      </c>
      <c r="G132" s="127">
        <f t="shared" si="182"/>
        <v>552211.01687890757</v>
      </c>
      <c r="H132" s="127">
        <f t="shared" si="182"/>
        <v>563516.38501877326</v>
      </c>
      <c r="I132" s="127">
        <f t="shared" si="182"/>
        <v>575070.19353848486</v>
      </c>
      <c r="J132" s="127">
        <f t="shared" si="182"/>
        <v>587176.12212711782</v>
      </c>
      <c r="K132" s="127">
        <f t="shared" si="182"/>
        <v>600065.05026947125</v>
      </c>
      <c r="L132" s="127">
        <f t="shared" si="182"/>
        <v>614017.38967252593</v>
      </c>
      <c r="M132" s="127">
        <f t="shared" si="182"/>
        <v>627558.51324129337</v>
      </c>
      <c r="N132" s="127">
        <f t="shared" si="182"/>
        <v>641743.85501781851</v>
      </c>
      <c r="O132" s="127">
        <f t="shared" si="182"/>
        <v>652754.02592287911</v>
      </c>
      <c r="P132" s="127">
        <f t="shared" si="182"/>
        <v>664029.96029656287</v>
      </c>
      <c r="Q132" s="127">
        <f t="shared" si="182"/>
        <v>675364.76996747882</v>
      </c>
      <c r="R132" s="127">
        <f t="shared" si="182"/>
        <v>687343.58718858019</v>
      </c>
      <c r="S132" s="127">
        <f t="shared" si="182"/>
        <v>700024.40906378161</v>
      </c>
      <c r="T132" s="127">
        <f t="shared" si="182"/>
        <v>713468.48071161751</v>
      </c>
      <c r="U132" s="127">
        <f t="shared" si="182"/>
        <v>727741.09177563875</v>
      </c>
      <c r="V132" s="127">
        <f t="shared" si="182"/>
        <v>743231.98983442318</v>
      </c>
      <c r="W132" s="127">
        <f t="shared" si="182"/>
        <v>759641.98144916666</v>
      </c>
      <c r="X132" s="127">
        <f t="shared" si="182"/>
        <v>775964.75725382171</v>
      </c>
      <c r="Y132" s="127">
        <f t="shared" si="182"/>
        <v>790631.91663343657</v>
      </c>
      <c r="Z132" s="127">
        <f t="shared" si="182"/>
        <v>805692.93458583683</v>
      </c>
      <c r="AA132" s="127">
        <f t="shared" si="182"/>
        <v>821157.34276512964</v>
      </c>
      <c r="AB132" s="127">
        <f t="shared" si="182"/>
        <v>837035.09574372205</v>
      </c>
      <c r="AC132" s="127">
        <f t="shared" si="182"/>
        <v>853336.60420004034</v>
      </c>
      <c r="AD132" s="127">
        <f t="shared" si="182"/>
        <v>870072.76755316567</v>
      </c>
      <c r="AE132" s="127">
        <f t="shared" si="182"/>
        <v>887397.16923907457</v>
      </c>
      <c r="AF132" s="127">
        <f t="shared" si="182"/>
        <v>905329.59151608578</v>
      </c>
      <c r="AG132" s="127">
        <f t="shared" si="182"/>
        <v>923890.44484145252</v>
      </c>
      <c r="AH132" s="127">
        <f t="shared" si="182"/>
        <v>943100.80445809232</v>
      </c>
    </row>
    <row r="133" spans="1:35" s="253" customFormat="1">
      <c r="A133" s="41">
        <f t="shared" si="59"/>
        <v>129</v>
      </c>
      <c r="B133" s="130" t="s">
        <v>123</v>
      </c>
      <c r="C133" s="376">
        <f>AVERAGE(E133:AH133)</f>
        <v>1.556474718442397</v>
      </c>
      <c r="D133" s="343">
        <v>1.5</v>
      </c>
      <c r="E133" s="344">
        <f>E129/E132</f>
        <v>1.6401433765379816</v>
      </c>
      <c r="F133" s="344">
        <f t="shared" ref="F133:AH133" si="183">F129/F132</f>
        <v>1.5883583210503465</v>
      </c>
      <c r="G133" s="344">
        <f t="shared" si="183"/>
        <v>1.4956665403529348</v>
      </c>
      <c r="H133" s="344">
        <f t="shared" si="183"/>
        <v>1.5014272373981632</v>
      </c>
      <c r="I133" s="344">
        <f t="shared" si="183"/>
        <v>1.4987114812365605</v>
      </c>
      <c r="J133" s="344">
        <f t="shared" si="183"/>
        <v>1.5044453727171843</v>
      </c>
      <c r="K133" s="344">
        <f t="shared" si="183"/>
        <v>1.5158357071921094</v>
      </c>
      <c r="L133" s="344">
        <f t="shared" si="183"/>
        <v>1.5336133683781961</v>
      </c>
      <c r="M133" s="344">
        <f t="shared" si="183"/>
        <v>1.510938358006275</v>
      </c>
      <c r="N133" s="344">
        <f t="shared" si="183"/>
        <v>1.5167428964249055</v>
      </c>
      <c r="O133" s="344">
        <f t="shared" si="183"/>
        <v>1.5075443653204694</v>
      </c>
      <c r="P133" s="344">
        <f t="shared" si="183"/>
        <v>1.5091512518515882</v>
      </c>
      <c r="Q133" s="344">
        <f t="shared" si="183"/>
        <v>1.5028333138500154</v>
      </c>
      <c r="R133" s="344">
        <f t="shared" si="183"/>
        <v>1.5180084938275784</v>
      </c>
      <c r="S133" s="344">
        <f t="shared" si="183"/>
        <v>1.512818560754535</v>
      </c>
      <c r="T133" s="344">
        <f t="shared" si="183"/>
        <v>1.5234792854947778</v>
      </c>
      <c r="U133" s="344">
        <f t="shared" si="183"/>
        <v>1.5354301646606714</v>
      </c>
      <c r="V133" s="344">
        <f t="shared" si="183"/>
        <v>1.5594227096895241</v>
      </c>
      <c r="W133" s="344">
        <f t="shared" si="183"/>
        <v>1.5716679921464094</v>
      </c>
      <c r="X133" s="344">
        <f t="shared" si="183"/>
        <v>1.537440268648588</v>
      </c>
      <c r="Y133" s="344">
        <f t="shared" si="183"/>
        <v>1.5868186490476175</v>
      </c>
      <c r="Z133" s="344">
        <f t="shared" si="183"/>
        <v>1.5913124310611668</v>
      </c>
      <c r="AA133" s="344">
        <f t="shared" si="183"/>
        <v>1.5957158587639713</v>
      </c>
      <c r="AB133" s="344">
        <f t="shared" si="183"/>
        <v>1.6000364202781452</v>
      </c>
      <c r="AC133" s="344">
        <f t="shared" si="183"/>
        <v>1.6042819980376275</v>
      </c>
      <c r="AD133" s="344">
        <f t="shared" si="183"/>
        <v>1.6084607500358241</v>
      </c>
      <c r="AE133" s="344">
        <f t="shared" si="183"/>
        <v>1.6175504520526993</v>
      </c>
      <c r="AF133" s="344">
        <f t="shared" si="183"/>
        <v>1.6265626165944225</v>
      </c>
      <c r="AG133" s="344">
        <f t="shared" si="183"/>
        <v>1.6354914347626965</v>
      </c>
      <c r="AH133" s="344">
        <f t="shared" si="183"/>
        <v>1.6443318770989246</v>
      </c>
    </row>
    <row r="134" spans="1:35" s="253" customFormat="1">
      <c r="A134" s="41">
        <f t="shared" si="59"/>
        <v>130</v>
      </c>
      <c r="B134" s="51"/>
      <c r="C134" s="334"/>
      <c r="D134" s="332"/>
      <c r="E134" s="255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1"/>
      <c r="X134" s="251"/>
      <c r="Y134" s="251"/>
      <c r="Z134" s="251"/>
      <c r="AA134" s="251"/>
      <c r="AB134" s="251"/>
      <c r="AC134" s="251"/>
      <c r="AD134" s="251"/>
      <c r="AE134" s="251"/>
      <c r="AF134" s="251"/>
      <c r="AG134" s="251"/>
      <c r="AH134" s="251"/>
    </row>
    <row r="135" spans="1:35">
      <c r="A135" s="41">
        <f t="shared" si="59"/>
        <v>131</v>
      </c>
      <c r="B135" s="44" t="s">
        <v>275</v>
      </c>
      <c r="D135" s="174"/>
      <c r="E135" s="250">
        <f t="shared" ref="E135:AH135" si="184">E107</f>
        <v>2024</v>
      </c>
      <c r="F135" s="250">
        <f t="shared" si="184"/>
        <v>2025</v>
      </c>
      <c r="G135" s="250">
        <f t="shared" si="184"/>
        <v>2026</v>
      </c>
      <c r="H135" s="250">
        <f t="shared" si="184"/>
        <v>2027</v>
      </c>
      <c r="I135" s="250">
        <f t="shared" si="184"/>
        <v>2028</v>
      </c>
      <c r="J135" s="250">
        <f t="shared" si="184"/>
        <v>2029</v>
      </c>
      <c r="K135" s="250">
        <f t="shared" si="184"/>
        <v>2030</v>
      </c>
      <c r="L135" s="250">
        <f t="shared" si="184"/>
        <v>2031</v>
      </c>
      <c r="M135" s="250">
        <f t="shared" si="184"/>
        <v>2032</v>
      </c>
      <c r="N135" s="250">
        <f t="shared" si="184"/>
        <v>2033</v>
      </c>
      <c r="O135" s="250">
        <f t="shared" si="184"/>
        <v>2034</v>
      </c>
      <c r="P135" s="250">
        <f t="shared" si="184"/>
        <v>2035</v>
      </c>
      <c r="Q135" s="250">
        <f t="shared" si="184"/>
        <v>2036</v>
      </c>
      <c r="R135" s="250">
        <f t="shared" si="184"/>
        <v>2037</v>
      </c>
      <c r="S135" s="250">
        <f t="shared" si="184"/>
        <v>2038</v>
      </c>
      <c r="T135" s="250">
        <f t="shared" si="184"/>
        <v>2039</v>
      </c>
      <c r="U135" s="250">
        <f t="shared" si="184"/>
        <v>2040</v>
      </c>
      <c r="V135" s="250">
        <f t="shared" si="184"/>
        <v>2041</v>
      </c>
      <c r="W135" s="250">
        <f t="shared" si="184"/>
        <v>2042</v>
      </c>
      <c r="X135" s="250">
        <f t="shared" si="184"/>
        <v>2043</v>
      </c>
      <c r="Y135" s="250">
        <f t="shared" si="184"/>
        <v>2044</v>
      </c>
      <c r="Z135" s="250">
        <f t="shared" si="184"/>
        <v>2045</v>
      </c>
      <c r="AA135" s="250">
        <f t="shared" si="184"/>
        <v>2046</v>
      </c>
      <c r="AB135" s="250">
        <f t="shared" si="184"/>
        <v>2047</v>
      </c>
      <c r="AC135" s="250">
        <f t="shared" si="184"/>
        <v>2048</v>
      </c>
      <c r="AD135" s="250">
        <f t="shared" si="184"/>
        <v>2049</v>
      </c>
      <c r="AE135" s="250">
        <f t="shared" si="184"/>
        <v>2050</v>
      </c>
      <c r="AF135" s="250">
        <f t="shared" si="184"/>
        <v>2051</v>
      </c>
      <c r="AG135" s="250">
        <f t="shared" si="184"/>
        <v>2052</v>
      </c>
      <c r="AH135" s="328">
        <f t="shared" si="184"/>
        <v>2053</v>
      </c>
      <c r="AI135" s="391" t="s">
        <v>210</v>
      </c>
    </row>
    <row r="136" spans="1:35">
      <c r="A136" s="41">
        <f t="shared" ref="A136" si="185">A135+1</f>
        <v>132</v>
      </c>
      <c r="B136" s="47" t="s">
        <v>131</v>
      </c>
      <c r="D136" s="174"/>
      <c r="E136" s="180"/>
      <c r="F136" s="180"/>
      <c r="G136" s="187"/>
      <c r="H136" s="187"/>
      <c r="I136" s="187"/>
      <c r="J136" s="187"/>
      <c r="K136" s="187"/>
      <c r="L136" s="187"/>
      <c r="M136" s="187"/>
      <c r="N136" s="187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77"/>
      <c r="Z136" s="177"/>
      <c r="AA136" s="177"/>
      <c r="AB136" s="177"/>
      <c r="AC136" s="177"/>
      <c r="AD136" s="177"/>
      <c r="AE136" s="177"/>
      <c r="AF136" s="177"/>
      <c r="AG136" s="177"/>
      <c r="AH136" s="177"/>
    </row>
    <row r="137" spans="1:35">
      <c r="A137" s="41">
        <f t="shared" ref="A137:A159" si="186">A136+1</f>
        <v>133</v>
      </c>
      <c r="B137" s="32" t="s">
        <v>133</v>
      </c>
      <c r="D137" s="198"/>
      <c r="E137" s="198">
        <f>'Load Forecast'!D177</f>
        <v>7384906.7422302514</v>
      </c>
      <c r="F137" s="198">
        <f>'Load Forecast'!E177</f>
        <v>7446935.6516280603</v>
      </c>
      <c r="G137" s="198">
        <f>'Load Forecast'!F177</f>
        <v>7509524.5698731458</v>
      </c>
      <c r="H137" s="198">
        <f>'Load Forecast'!G177</f>
        <v>7572678.557813907</v>
      </c>
      <c r="I137" s="198">
        <f>'Load Forecast'!H177</f>
        <v>7636402.7220988739</v>
      </c>
      <c r="J137" s="198">
        <f>'Load Forecast'!I177</f>
        <v>7700702.2155920276</v>
      </c>
      <c r="K137" s="198">
        <f>'Load Forecast'!J177</f>
        <v>7765582.2377919145</v>
      </c>
      <c r="L137" s="198">
        <f>'Load Forecast'!K177</f>
        <v>7831048.0352545567</v>
      </c>
      <c r="M137" s="198">
        <f>'Load Forecast'!L177</f>
        <v>7897104.9020202244</v>
      </c>
      <c r="N137" s="198">
        <f>'Load Forecast'!M177</f>
        <v>7963758.1800440717</v>
      </c>
      <c r="O137" s="198">
        <f>'Load Forecast'!N177</f>
        <v>8031013.2596307099</v>
      </c>
      <c r="P137" s="198">
        <f>'Load Forecast'!O177</f>
        <v>8098875.5798727106</v>
      </c>
      <c r="Q137" s="198">
        <f>'Load Forecast'!P177</f>
        <v>8164124.8366289828</v>
      </c>
      <c r="R137" s="198">
        <f>'Load Forecast'!Q177</f>
        <v>8229937.0241579022</v>
      </c>
      <c r="S137" s="198">
        <f>'Load Forecast'!R177</f>
        <v>8296317.0154678822</v>
      </c>
      <c r="T137" s="198">
        <f>'Load Forecast'!S177</f>
        <v>8363269.7258882364</v>
      </c>
      <c r="U137" s="198">
        <f>'Load Forecast'!T177</f>
        <v>8430800.1134378836</v>
      </c>
      <c r="V137" s="198">
        <f>'Load Forecast'!U177</f>
        <v>8498913.1791972704</v>
      </c>
      <c r="W137" s="198">
        <f>'Load Forecast'!V177</f>
        <v>8567613.9676835351</v>
      </c>
      <c r="X137" s="198">
        <f>'Load Forecast'!W177</f>
        <v>8636907.5672289766</v>
      </c>
      <c r="Y137" s="198">
        <f>'Load Forecast'!X177</f>
        <v>8706799.1103628054</v>
      </c>
      <c r="Z137" s="198">
        <f>'Load Forecast'!Y177</f>
        <v>8777293.7741962299</v>
      </c>
      <c r="AA137" s="198">
        <f>'Load Forecast'!Z177</f>
        <v>8848396.780810941</v>
      </c>
      <c r="AB137" s="198">
        <f>'Load Forecast'!AA177</f>
        <v>8920113.3976509348</v>
      </c>
      <c r="AC137" s="198">
        <f>'Load Forecast'!AB177</f>
        <v>8992448.9379178267</v>
      </c>
      <c r="AD137" s="198">
        <f>'Load Forecast'!AC177</f>
        <v>9065408.7609695662</v>
      </c>
      <c r="AE137" s="198">
        <f>'Load Forecast'!AD177</f>
        <v>9138998.2727226615</v>
      </c>
      <c r="AF137" s="198">
        <f>'Load Forecast'!AE177</f>
        <v>9213222.9260579143</v>
      </c>
      <c r="AG137" s="198">
        <f>'Load Forecast'!AF177</f>
        <v>9288088.2212297134</v>
      </c>
      <c r="AH137" s="198">
        <f>'Load Forecast'!AG177</f>
        <v>9363599.7062788773</v>
      </c>
      <c r="AI137" s="389">
        <f>SUM(E137:AH137)</f>
        <v>250340785.97173861</v>
      </c>
    </row>
    <row r="138" spans="1:35">
      <c r="A138" s="41">
        <f t="shared" si="186"/>
        <v>134</v>
      </c>
      <c r="B138" s="32" t="s">
        <v>132</v>
      </c>
      <c r="D138" s="179"/>
      <c r="E138" s="179">
        <f t="shared" ref="E138:AH138" si="187">E7-E16</f>
        <v>1594244.7620339387</v>
      </c>
      <c r="F138" s="179">
        <f t="shared" si="187"/>
        <v>1802680.0367356639</v>
      </c>
      <c r="G138" s="179">
        <f t="shared" si="187"/>
        <v>2000742.1097838522</v>
      </c>
      <c r="H138" s="179">
        <f t="shared" si="187"/>
        <v>2185061.7967579328</v>
      </c>
      <c r="I138" s="179">
        <f t="shared" si="187"/>
        <v>2203686.4820327163</v>
      </c>
      <c r="J138" s="179">
        <f t="shared" si="187"/>
        <v>2289153.5654101456</v>
      </c>
      <c r="K138" s="179">
        <f t="shared" si="187"/>
        <v>2377945.2200966552</v>
      </c>
      <c r="L138" s="179">
        <f t="shared" si="187"/>
        <v>2470191.0683353902</v>
      </c>
      <c r="M138" s="179">
        <f t="shared" si="187"/>
        <v>2566025.7953775688</v>
      </c>
      <c r="N138" s="179">
        <f t="shared" si="187"/>
        <v>2665589.3475207114</v>
      </c>
      <c r="O138" s="179">
        <f t="shared" si="187"/>
        <v>2769027.1379015753</v>
      </c>
      <c r="P138" s="179">
        <f t="shared" si="187"/>
        <v>2876490.2603477207</v>
      </c>
      <c r="Q138" s="179">
        <f t="shared" si="187"/>
        <v>2986996.8266146062</v>
      </c>
      <c r="R138" s="179">
        <f t="shared" si="187"/>
        <v>3101760.4547464009</v>
      </c>
      <c r="S138" s="179">
        <f t="shared" si="187"/>
        <v>3220945.5023382935</v>
      </c>
      <c r="T138" s="179">
        <f t="shared" si="187"/>
        <v>3344722.6837551855</v>
      </c>
      <c r="U138" s="179">
        <f t="shared" si="187"/>
        <v>3473269.3163375296</v>
      </c>
      <c r="V138" s="179">
        <f t="shared" si="187"/>
        <v>3606769.5761539117</v>
      </c>
      <c r="W138" s="179">
        <f t="shared" si="187"/>
        <v>3745414.7636709055</v>
      </c>
      <c r="X138" s="179">
        <f t="shared" si="187"/>
        <v>3889403.5797251137</v>
      </c>
      <c r="Y138" s="179">
        <f t="shared" si="187"/>
        <v>4038942.4121972644</v>
      </c>
      <c r="Z138" s="179">
        <f t="shared" si="187"/>
        <v>4194245.6338037411</v>
      </c>
      <c r="AA138" s="179">
        <f t="shared" si="187"/>
        <v>4355535.9114371035</v>
      </c>
      <c r="AB138" s="179">
        <f t="shared" si="187"/>
        <v>4523044.5275038583</v>
      </c>
      <c r="AC138" s="179">
        <f t="shared" si="187"/>
        <v>4697011.7137252297</v>
      </c>
      <c r="AD138" s="179">
        <f t="shared" si="187"/>
        <v>4877686.9978846963</v>
      </c>
      <c r="AE138" s="179">
        <f t="shared" si="187"/>
        <v>5065329.5640248684</v>
      </c>
      <c r="AF138" s="179">
        <f t="shared" si="187"/>
        <v>5260208.626615908</v>
      </c>
      <c r="AG138" s="179">
        <f t="shared" si="187"/>
        <v>5462603.819237778</v>
      </c>
      <c r="AH138" s="179">
        <f t="shared" si="187"/>
        <v>5672805.5983398687</v>
      </c>
      <c r="AI138" s="390">
        <f>SUM(E138:AH138)</f>
        <v>103317535.09044613</v>
      </c>
    </row>
    <row r="139" spans="1:35">
      <c r="A139" s="41">
        <f t="shared" si="186"/>
        <v>135</v>
      </c>
      <c r="B139" s="32" t="s">
        <v>268</v>
      </c>
      <c r="D139" s="179"/>
      <c r="E139" s="184">
        <f t="shared" ref="E139:AI139" si="188">E138/E137</f>
        <v>0.21587879409733407</v>
      </c>
      <c r="F139" s="184">
        <f t="shared" si="188"/>
        <v>0.24207004344687191</v>
      </c>
      <c r="G139" s="184">
        <f t="shared" si="188"/>
        <v>0.26642726728806077</v>
      </c>
      <c r="H139" s="184">
        <f t="shared" si="188"/>
        <v>0.28854543079783385</v>
      </c>
      <c r="I139" s="184">
        <f t="shared" si="188"/>
        <v>0.28857651465335898</v>
      </c>
      <c r="J139" s="184">
        <f t="shared" si="188"/>
        <v>0.29726556115560121</v>
      </c>
      <c r="K139" s="184">
        <f t="shared" si="188"/>
        <v>0.30621596002475743</v>
      </c>
      <c r="L139" s="184">
        <f t="shared" si="188"/>
        <v>0.31543556586740995</v>
      </c>
      <c r="M139" s="184">
        <f t="shared" si="188"/>
        <v>0.32493246920414243</v>
      </c>
      <c r="N139" s="184">
        <f t="shared" si="188"/>
        <v>0.33471500355199885</v>
      </c>
      <c r="O139" s="184">
        <f t="shared" si="188"/>
        <v>0.34479175271949475</v>
      </c>
      <c r="P139" s="184">
        <f t="shared" si="188"/>
        <v>0.35517155832056013</v>
      </c>
      <c r="Q139" s="184">
        <f t="shared" si="188"/>
        <v>0.36586858804672018</v>
      </c>
      <c r="R139" s="184">
        <f t="shared" si="188"/>
        <v>0.37688750784381331</v>
      </c>
      <c r="S139" s="184">
        <f t="shared" si="188"/>
        <v>0.38823799721407387</v>
      </c>
      <c r="T139" s="184">
        <f t="shared" si="188"/>
        <v>0.3999300265782057</v>
      </c>
      <c r="U139" s="184">
        <f t="shared" si="188"/>
        <v>0.41197386601557218</v>
      </c>
      <c r="V139" s="184">
        <f t="shared" si="188"/>
        <v>0.4243800942668971</v>
      </c>
      <c r="W139" s="184">
        <f t="shared" si="188"/>
        <v>0.4371596080073587</v>
      </c>
      <c r="X139" s="184">
        <f t="shared" si="188"/>
        <v>0.45032363139819626</v>
      </c>
      <c r="Y139" s="184">
        <f t="shared" si="188"/>
        <v>0.46388372592519422</v>
      </c>
      <c r="Z139" s="184">
        <f t="shared" si="188"/>
        <v>0.47785180053265608</v>
      </c>
      <c r="AA139" s="184">
        <f t="shared" si="188"/>
        <v>0.49224012206174211</v>
      </c>
      <c r="AB139" s="184">
        <f t="shared" si="188"/>
        <v>0.50706132600231046</v>
      </c>
      <c r="AC139" s="184">
        <f t="shared" si="188"/>
        <v>0.52232842756767528</v>
      </c>
      <c r="AD139" s="184">
        <f t="shared" si="188"/>
        <v>0.53805483310197877</v>
      </c>
      <c r="AE139" s="184">
        <f t="shared" si="188"/>
        <v>0.55425435183016192</v>
      </c>
      <c r="AF139" s="184">
        <f t="shared" si="188"/>
        <v>0.57094120796082892</v>
      </c>
      <c r="AG139" s="184">
        <f t="shared" si="188"/>
        <v>0.58813005315259015</v>
      </c>
      <c r="AH139" s="184">
        <f t="shared" si="188"/>
        <v>0.60583597935480937</v>
      </c>
      <c r="AI139" s="348">
        <f t="shared" si="188"/>
        <v>0.4127075605734889</v>
      </c>
    </row>
    <row r="140" spans="1:35">
      <c r="A140" s="41">
        <f t="shared" si="186"/>
        <v>136</v>
      </c>
      <c r="B140" s="32" t="s">
        <v>340</v>
      </c>
      <c r="D140" s="390"/>
      <c r="E140" s="184"/>
      <c r="F140" s="190">
        <f>F139/E139-1</f>
        <v>0.12132386350893221</v>
      </c>
      <c r="G140" s="190">
        <f t="shared" ref="G140:AH140" si="189">G139/F139-1</f>
        <v>0.10062056210823389</v>
      </c>
      <c r="H140" s="190">
        <f t="shared" si="189"/>
        <v>8.301764205635509E-2</v>
      </c>
      <c r="I140" s="190">
        <f t="shared" si="189"/>
        <v>1.0772603620567978E-4</v>
      </c>
      <c r="J140" s="190">
        <f t="shared" si="189"/>
        <v>3.0110026495675069E-2</v>
      </c>
      <c r="K140" s="190">
        <f t="shared" si="189"/>
        <v>3.0109101216979628E-2</v>
      </c>
      <c r="L140" s="190">
        <f t="shared" si="189"/>
        <v>3.0108181957292812E-2</v>
      </c>
      <c r="M140" s="190">
        <f t="shared" si="189"/>
        <v>3.0107268692473266E-2</v>
      </c>
      <c r="N140" s="190">
        <f t="shared" si="189"/>
        <v>3.0106361398160031E-2</v>
      </c>
      <c r="O140" s="190">
        <f t="shared" si="189"/>
        <v>3.0105460049777655E-2</v>
      </c>
      <c r="P140" s="190">
        <f t="shared" si="189"/>
        <v>3.0104564622547292E-2</v>
      </c>
      <c r="Q140" s="190">
        <f t="shared" si="189"/>
        <v>3.0117923227696686E-2</v>
      </c>
      <c r="R140" s="190">
        <f t="shared" si="189"/>
        <v>3.0117151778239259E-2</v>
      </c>
      <c r="S140" s="190">
        <f t="shared" si="189"/>
        <v>3.0116385218488917E-2</v>
      </c>
      <c r="T140" s="190">
        <f t="shared" si="189"/>
        <v>3.011562352997843E-2</v>
      </c>
      <c r="U140" s="190">
        <f t="shared" si="189"/>
        <v>3.0114866694089804E-2</v>
      </c>
      <c r="V140" s="190">
        <f t="shared" si="189"/>
        <v>3.01141146920616E-2</v>
      </c>
      <c r="W140" s="190">
        <f t="shared" si="189"/>
        <v>3.0113367504990496E-2</v>
      </c>
      <c r="X140" s="190">
        <f t="shared" si="189"/>
        <v>3.0112625113837055E-2</v>
      </c>
      <c r="Y140" s="190">
        <f t="shared" si="189"/>
        <v>3.01118874994315E-2</v>
      </c>
      <c r="Z140" s="190">
        <f t="shared" si="189"/>
        <v>3.0111154642476823E-2</v>
      </c>
      <c r="AA140" s="190">
        <f t="shared" si="189"/>
        <v>3.0110426523553002E-2</v>
      </c>
      <c r="AB140" s="190">
        <f t="shared" si="189"/>
        <v>3.0109703123121889E-2</v>
      </c>
      <c r="AC140" s="190">
        <f t="shared" si="189"/>
        <v>3.010898442153187E-2</v>
      </c>
      <c r="AD140" s="190">
        <f t="shared" si="189"/>
        <v>3.0108270399021864E-2</v>
      </c>
      <c r="AE140" s="190">
        <f t="shared" si="189"/>
        <v>3.0107561035722208E-2</v>
      </c>
      <c r="AF140" s="190">
        <f t="shared" si="189"/>
        <v>3.0106856311667318E-2</v>
      </c>
      <c r="AG140" s="190">
        <f t="shared" si="189"/>
        <v>3.0106156206788581E-2</v>
      </c>
      <c r="AH140" s="190">
        <f t="shared" si="189"/>
        <v>3.0105460700926789E-2</v>
      </c>
      <c r="AI140" s="406"/>
    </row>
    <row r="141" spans="1:35">
      <c r="A141" s="41">
        <f t="shared" si="186"/>
        <v>137</v>
      </c>
      <c r="D141" s="174"/>
      <c r="E141" s="180"/>
      <c r="F141" s="180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  <c r="R141" s="187"/>
      <c r="S141" s="187"/>
      <c r="T141" s="187"/>
      <c r="U141" s="187"/>
      <c r="V141" s="187"/>
      <c r="W141" s="187"/>
      <c r="X141" s="187"/>
      <c r="Y141" s="177"/>
      <c r="Z141" s="177"/>
      <c r="AA141" s="177"/>
      <c r="AB141" s="177"/>
      <c r="AC141" s="177"/>
      <c r="AD141" s="177"/>
      <c r="AE141" s="177"/>
      <c r="AF141" s="177"/>
      <c r="AG141" s="177"/>
      <c r="AH141" s="177"/>
    </row>
    <row r="142" spans="1:35">
      <c r="A142" s="41">
        <f t="shared" si="186"/>
        <v>138</v>
      </c>
      <c r="B142" s="47" t="s">
        <v>134</v>
      </c>
      <c r="D142" s="174"/>
      <c r="E142" s="180"/>
      <c r="F142" s="180"/>
      <c r="G142" s="187"/>
      <c r="H142" s="187"/>
      <c r="I142" s="187"/>
      <c r="J142" s="187"/>
      <c r="K142" s="187"/>
      <c r="L142" s="187"/>
      <c r="M142" s="187"/>
      <c r="N142" s="187"/>
      <c r="O142" s="187"/>
      <c r="P142" s="187"/>
      <c r="Q142" s="187"/>
      <c r="R142" s="187"/>
      <c r="S142" s="187"/>
      <c r="T142" s="187"/>
      <c r="U142" s="187"/>
      <c r="V142" s="187"/>
      <c r="W142" s="187"/>
      <c r="X142" s="187"/>
      <c r="Y142" s="177"/>
      <c r="Z142" s="177"/>
      <c r="AA142" s="177"/>
      <c r="AB142" s="177"/>
      <c r="AC142" s="177"/>
      <c r="AD142" s="177"/>
      <c r="AE142" s="177"/>
      <c r="AF142" s="177"/>
      <c r="AG142" s="177"/>
      <c r="AH142" s="177"/>
    </row>
    <row r="143" spans="1:35">
      <c r="A143" s="41">
        <f t="shared" si="186"/>
        <v>139</v>
      </c>
      <c r="B143" s="32" t="s">
        <v>133</v>
      </c>
      <c r="D143" s="198"/>
      <c r="E143" s="198">
        <f>'Load Forecast'!D177</f>
        <v>7384906.7422302514</v>
      </c>
      <c r="F143" s="198">
        <f>'Load Forecast'!E177</f>
        <v>7446935.6516280603</v>
      </c>
      <c r="G143" s="198">
        <f>'Load Forecast'!F177</f>
        <v>7509524.5698731458</v>
      </c>
      <c r="H143" s="198">
        <f>'Load Forecast'!G177</f>
        <v>7572678.557813907</v>
      </c>
      <c r="I143" s="198">
        <f>'Load Forecast'!H177</f>
        <v>7636402.7220988739</v>
      </c>
      <c r="J143" s="198">
        <f>'Load Forecast'!I177</f>
        <v>7700702.2155920276</v>
      </c>
      <c r="K143" s="198">
        <f>'Load Forecast'!J177</f>
        <v>7765582.2377919145</v>
      </c>
      <c r="L143" s="198">
        <f>'Load Forecast'!K177</f>
        <v>7831048.0352545567</v>
      </c>
      <c r="M143" s="198">
        <f>'Load Forecast'!L177</f>
        <v>7897104.9020202244</v>
      </c>
      <c r="N143" s="198">
        <f>'Load Forecast'!M177</f>
        <v>7963758.1800440717</v>
      </c>
      <c r="O143" s="198">
        <f>'Load Forecast'!N177</f>
        <v>8031013.2596307099</v>
      </c>
      <c r="P143" s="198">
        <f>'Load Forecast'!O177</f>
        <v>8098875.5798727106</v>
      </c>
      <c r="Q143" s="198">
        <f>'Load Forecast'!P177</f>
        <v>8164124.8366289828</v>
      </c>
      <c r="R143" s="198">
        <f>'Load Forecast'!Q177</f>
        <v>8229937.0241579022</v>
      </c>
      <c r="S143" s="198">
        <f>'Load Forecast'!R177</f>
        <v>8296317.0154678822</v>
      </c>
      <c r="T143" s="198">
        <f>'Load Forecast'!S177</f>
        <v>8363269.7258882364</v>
      </c>
      <c r="U143" s="198">
        <f>'Load Forecast'!T177</f>
        <v>8430800.1134378836</v>
      </c>
      <c r="V143" s="198">
        <f>'Load Forecast'!U177</f>
        <v>8498913.1791972704</v>
      </c>
      <c r="W143" s="198">
        <f>'Load Forecast'!V177</f>
        <v>8567613.9676835351</v>
      </c>
      <c r="X143" s="198">
        <f>'Load Forecast'!W177</f>
        <v>8636907.5672289766</v>
      </c>
      <c r="Y143" s="198">
        <f>'Load Forecast'!X177</f>
        <v>8706799.1103628054</v>
      </c>
      <c r="Z143" s="198">
        <f>'Load Forecast'!Y177</f>
        <v>8777293.7741962299</v>
      </c>
      <c r="AA143" s="198">
        <f>'Load Forecast'!Z177</f>
        <v>8848396.780810941</v>
      </c>
      <c r="AB143" s="198">
        <f>'Load Forecast'!AA177</f>
        <v>8920113.3976509348</v>
      </c>
      <c r="AC143" s="198">
        <f>'Load Forecast'!AB177</f>
        <v>8992448.9379178267</v>
      </c>
      <c r="AD143" s="198">
        <f>'Load Forecast'!AC177</f>
        <v>9065408.7609695662</v>
      </c>
      <c r="AE143" s="198">
        <f>'Load Forecast'!AD177</f>
        <v>9138998.2727226615</v>
      </c>
      <c r="AF143" s="198">
        <f>'Load Forecast'!AE177</f>
        <v>9213222.9260579143</v>
      </c>
      <c r="AG143" s="198">
        <f>'Load Forecast'!AF177</f>
        <v>9288088.2212297134</v>
      </c>
      <c r="AH143" s="198">
        <f>'Load Forecast'!AG177</f>
        <v>9363599.7062788773</v>
      </c>
      <c r="AI143" s="389">
        <f>SUM(E143:AH143)</f>
        <v>250340785.97173861</v>
      </c>
    </row>
    <row r="144" spans="1:35">
      <c r="A144" s="41">
        <f t="shared" si="186"/>
        <v>140</v>
      </c>
      <c r="B144" s="32" t="s">
        <v>132</v>
      </c>
      <c r="D144" s="179"/>
      <c r="E144" s="179">
        <f t="shared" ref="E144:AH144" si="190">E79-E52</f>
        <v>1793621.3411313489</v>
      </c>
      <c r="F144" s="179">
        <f t="shared" si="190"/>
        <v>1830134.5430635533</v>
      </c>
      <c r="G144" s="179">
        <f t="shared" si="190"/>
        <v>2075058.0089065449</v>
      </c>
      <c r="H144" s="179">
        <f t="shared" si="190"/>
        <v>2137162.7448887965</v>
      </c>
      <c r="I144" s="179">
        <f t="shared" si="190"/>
        <v>2195254.4088951247</v>
      </c>
      <c r="J144" s="179">
        <f t="shared" si="190"/>
        <v>2270740.0168771259</v>
      </c>
      <c r="K144" s="179">
        <f t="shared" si="190"/>
        <v>2354422.2308485461</v>
      </c>
      <c r="L144" s="179">
        <f t="shared" si="190"/>
        <v>2448000.3979705526</v>
      </c>
      <c r="M144" s="179">
        <f t="shared" si="190"/>
        <v>2511488.9852292491</v>
      </c>
      <c r="N144" s="179">
        <f t="shared" si="190"/>
        <v>2600556.9773692889</v>
      </c>
      <c r="O144" s="179">
        <f t="shared" si="190"/>
        <v>2673413.265510465</v>
      </c>
      <c r="P144" s="179">
        <f t="shared" si="190"/>
        <v>2757815.5867031529</v>
      </c>
      <c r="Q144" s="179">
        <f t="shared" si="190"/>
        <v>2837337.6122881044</v>
      </c>
      <c r="R144" s="179">
        <f t="shared" si="190"/>
        <v>2939113.7625463838</v>
      </c>
      <c r="S144" s="179">
        <f t="shared" si="190"/>
        <v>3028068.9082703316</v>
      </c>
      <c r="T144" s="179">
        <f t="shared" si="190"/>
        <v>3135564.7766593881</v>
      </c>
      <c r="U144" s="179">
        <f t="shared" si="190"/>
        <v>3249589.9086914351</v>
      </c>
      <c r="V144" s="179">
        <f t="shared" si="190"/>
        <v>3381421.077823299</v>
      </c>
      <c r="W144" s="179">
        <f t="shared" si="190"/>
        <v>3508696.2097432967</v>
      </c>
      <c r="X144" s="179">
        <f t="shared" si="190"/>
        <v>3595334.5881843865</v>
      </c>
      <c r="Y144" s="179">
        <f t="shared" si="190"/>
        <v>3763433.2057704651</v>
      </c>
      <c r="Z144" s="179">
        <f t="shared" si="190"/>
        <v>3893396.9434031351</v>
      </c>
      <c r="AA144" s="179">
        <f t="shared" si="190"/>
        <v>4028553.2681849021</v>
      </c>
      <c r="AB144" s="179">
        <f t="shared" si="190"/>
        <v>4169133.2411091998</v>
      </c>
      <c r="AC144" s="179">
        <f t="shared" si="190"/>
        <v>4315379.6088738348</v>
      </c>
      <c r="AD144" s="179">
        <f t="shared" si="190"/>
        <v>4467547.3163320161</v>
      </c>
      <c r="AE144" s="179">
        <f t="shared" si="190"/>
        <v>4631658.356947233</v>
      </c>
      <c r="AF144" s="179">
        <f t="shared" si="190"/>
        <v>4802731.844958853</v>
      </c>
      <c r="AG144" s="179">
        <f t="shared" si="190"/>
        <v>4981074.1537570246</v>
      </c>
      <c r="AH144" s="179">
        <f t="shared" si="190"/>
        <v>5167006.4730297923</v>
      </c>
      <c r="AI144" s="390">
        <f>SUM(E144:AH144)</f>
        <v>97542709.763966799</v>
      </c>
    </row>
    <row r="145" spans="1:35">
      <c r="A145" s="41">
        <f t="shared" si="186"/>
        <v>141</v>
      </c>
      <c r="B145" s="32" t="s">
        <v>268</v>
      </c>
      <c r="D145" s="179"/>
      <c r="E145" s="184">
        <f t="shared" ref="E145:AI145" si="191">E144/E143</f>
        <v>0.24287664065879225</v>
      </c>
      <c r="F145" s="184">
        <f t="shared" si="191"/>
        <v>0.24575672849589436</v>
      </c>
      <c r="G145" s="184">
        <f t="shared" si="191"/>
        <v>0.27632348620727631</v>
      </c>
      <c r="H145" s="184">
        <f t="shared" si="191"/>
        <v>0.28222018517919978</v>
      </c>
      <c r="I145" s="184">
        <f t="shared" si="191"/>
        <v>0.28747232025130237</v>
      </c>
      <c r="J145" s="184">
        <f t="shared" si="191"/>
        <v>0.29487440928171926</v>
      </c>
      <c r="K145" s="184">
        <f t="shared" si="191"/>
        <v>0.30318682601679697</v>
      </c>
      <c r="L145" s="184">
        <f t="shared" si="191"/>
        <v>0.31260188763367452</v>
      </c>
      <c r="M145" s="184">
        <f t="shared" si="191"/>
        <v>0.31802654471346381</v>
      </c>
      <c r="N145" s="184">
        <f t="shared" si="191"/>
        <v>0.32654896326283195</v>
      </c>
      <c r="O145" s="184">
        <f t="shared" si="191"/>
        <v>0.33288617252680225</v>
      </c>
      <c r="P145" s="184">
        <f t="shared" si="191"/>
        <v>0.34051832992185532</v>
      </c>
      <c r="Q145" s="184">
        <f t="shared" si="191"/>
        <v>0.34753726444237698</v>
      </c>
      <c r="R145" s="184">
        <f t="shared" si="191"/>
        <v>0.35712469657045981</v>
      </c>
      <c r="S145" s="184">
        <f t="shared" si="191"/>
        <v>0.36498953723980371</v>
      </c>
      <c r="T145" s="184">
        <f t="shared" si="191"/>
        <v>0.37492091961991214</v>
      </c>
      <c r="U145" s="184">
        <f t="shared" si="191"/>
        <v>0.38544264660146571</v>
      </c>
      <c r="V145" s="184">
        <f t="shared" si="191"/>
        <v>0.39786511598918078</v>
      </c>
      <c r="W145" s="184">
        <f t="shared" si="191"/>
        <v>0.40953014724728065</v>
      </c>
      <c r="X145" s="184">
        <f t="shared" si="191"/>
        <v>0.41627568203070353</v>
      </c>
      <c r="Y145" s="184">
        <f t="shared" si="191"/>
        <v>0.4322407302692029</v>
      </c>
      <c r="Z145" s="184">
        <f t="shared" si="191"/>
        <v>0.44357600913952183</v>
      </c>
      <c r="AA145" s="184">
        <f t="shared" si="191"/>
        <v>0.45528623636333948</v>
      </c>
      <c r="AB145" s="184">
        <f t="shared" si="191"/>
        <v>0.46738567720530538</v>
      </c>
      <c r="AC145" s="184">
        <f t="shared" si="191"/>
        <v>0.47988925360226148</v>
      </c>
      <c r="AD145" s="184">
        <f t="shared" si="191"/>
        <v>0.49281256191852091</v>
      </c>
      <c r="AE145" s="184">
        <f t="shared" si="191"/>
        <v>0.50680153543429696</v>
      </c>
      <c r="AF145" s="184">
        <f t="shared" si="191"/>
        <v>0.5212868377878066</v>
      </c>
      <c r="AG145" s="184">
        <f t="shared" si="191"/>
        <v>0.53628626635692589</v>
      </c>
      <c r="AH145" s="184">
        <f t="shared" si="191"/>
        <v>0.55181838556863894</v>
      </c>
      <c r="AI145" s="348">
        <f t="shared" si="191"/>
        <v>0.38963970407514242</v>
      </c>
    </row>
    <row r="146" spans="1:35">
      <c r="A146" s="41">
        <f t="shared" si="186"/>
        <v>142</v>
      </c>
      <c r="B146" s="32" t="s">
        <v>340</v>
      </c>
      <c r="D146" s="179"/>
      <c r="E146" s="184"/>
      <c r="F146" s="190">
        <f t="shared" ref="F146:AH146" si="192">F145/E145-1</f>
        <v>1.1858233172568511E-2</v>
      </c>
      <c r="G146" s="190">
        <f t="shared" si="192"/>
        <v>0.12437811122592568</v>
      </c>
      <c r="H146" s="190">
        <f t="shared" si="192"/>
        <v>2.1339839956637796E-2</v>
      </c>
      <c r="I146" s="190">
        <f t="shared" si="192"/>
        <v>1.8610061745823359E-2</v>
      </c>
      <c r="J146" s="190">
        <f t="shared" si="192"/>
        <v>2.5748875661998127E-2</v>
      </c>
      <c r="K146" s="190">
        <f t="shared" si="192"/>
        <v>2.8189685077541382E-2</v>
      </c>
      <c r="L146" s="190">
        <f t="shared" si="192"/>
        <v>3.1053663315687485E-2</v>
      </c>
      <c r="M146" s="190">
        <f t="shared" si="192"/>
        <v>1.7353244795969447E-2</v>
      </c>
      <c r="N146" s="190">
        <f t="shared" si="192"/>
        <v>2.6797821411563838E-2</v>
      </c>
      <c r="O146" s="190">
        <f t="shared" si="192"/>
        <v>1.9406612719421235E-2</v>
      </c>
      <c r="P146" s="190">
        <f t="shared" si="192"/>
        <v>2.2927228659335608E-2</v>
      </c>
      <c r="Q146" s="190">
        <f t="shared" si="192"/>
        <v>2.0612501306852993E-2</v>
      </c>
      <c r="R146" s="190">
        <f t="shared" si="192"/>
        <v>2.758677445270763E-2</v>
      </c>
      <c r="S146" s="190">
        <f t="shared" si="192"/>
        <v>2.2022673718372188E-2</v>
      </c>
      <c r="T146" s="190">
        <f t="shared" si="192"/>
        <v>2.7210046773432195E-2</v>
      </c>
      <c r="U146" s="190">
        <f t="shared" si="192"/>
        <v>2.8063856752032601E-2</v>
      </c>
      <c r="V146" s="190">
        <f t="shared" si="192"/>
        <v>3.2229099445135967E-2</v>
      </c>
      <c r="W146" s="190">
        <f t="shared" si="192"/>
        <v>2.9319060126942853E-2</v>
      </c>
      <c r="X146" s="190">
        <f t="shared" si="192"/>
        <v>1.6471399795018771E-2</v>
      </c>
      <c r="Y146" s="190">
        <f t="shared" si="192"/>
        <v>3.8352103972582929E-2</v>
      </c>
      <c r="Z146" s="190">
        <f t="shared" si="192"/>
        <v>2.6224457984927119E-2</v>
      </c>
      <c r="AA146" s="190">
        <f t="shared" si="192"/>
        <v>2.6399595520357311E-2</v>
      </c>
      <c r="AB146" s="190">
        <f t="shared" si="192"/>
        <v>2.6575459294820414E-2</v>
      </c>
      <c r="AC146" s="190">
        <f t="shared" si="192"/>
        <v>2.6752159954323451E-2</v>
      </c>
      <c r="AD146" s="190">
        <f t="shared" si="192"/>
        <v>2.6929772274022268E-2</v>
      </c>
      <c r="AE146" s="190">
        <f t="shared" si="192"/>
        <v>2.8385992153521666E-2</v>
      </c>
      <c r="AF146" s="190">
        <f t="shared" si="192"/>
        <v>2.8581804396264676E-2</v>
      </c>
      <c r="AG146" s="190">
        <f t="shared" si="192"/>
        <v>2.8773848641129307E-2</v>
      </c>
      <c r="AH146" s="190">
        <f t="shared" si="192"/>
        <v>2.896236615795722E-2</v>
      </c>
      <c r="AI146" s="406"/>
    </row>
    <row r="147" spans="1:35">
      <c r="A147" s="41">
        <f t="shared" si="186"/>
        <v>143</v>
      </c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  <c r="AA147" s="179"/>
      <c r="AB147" s="179"/>
      <c r="AC147" s="179"/>
      <c r="AD147" s="179"/>
      <c r="AE147" s="179"/>
      <c r="AF147" s="179"/>
      <c r="AG147" s="179"/>
      <c r="AH147" s="179"/>
    </row>
    <row r="148" spans="1:35">
      <c r="A148" s="41">
        <f t="shared" si="186"/>
        <v>144</v>
      </c>
      <c r="B148" s="47" t="s">
        <v>276</v>
      </c>
      <c r="D148" s="174"/>
      <c r="E148" s="184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77"/>
      <c r="Z148" s="177"/>
      <c r="AA148" s="177"/>
      <c r="AB148" s="177"/>
      <c r="AC148" s="177"/>
      <c r="AD148" s="177"/>
      <c r="AE148" s="177"/>
      <c r="AF148" s="177"/>
      <c r="AG148" s="177"/>
      <c r="AH148" s="177"/>
    </row>
    <row r="149" spans="1:35">
      <c r="A149" s="41">
        <f t="shared" si="186"/>
        <v>145</v>
      </c>
      <c r="B149" s="51" t="s">
        <v>51</v>
      </c>
      <c r="D149" s="48"/>
      <c r="E149" s="184">
        <f>E145</f>
        <v>0.24287664065879225</v>
      </c>
      <c r="F149" s="184">
        <f t="shared" ref="F149:AH149" si="193">F145</f>
        <v>0.24575672849589436</v>
      </c>
      <c r="G149" s="184">
        <f t="shared" si="193"/>
        <v>0.27632348620727631</v>
      </c>
      <c r="H149" s="184">
        <f t="shared" si="193"/>
        <v>0.28222018517919978</v>
      </c>
      <c r="I149" s="184">
        <f t="shared" si="193"/>
        <v>0.28747232025130237</v>
      </c>
      <c r="J149" s="184">
        <f t="shared" si="193"/>
        <v>0.29487440928171926</v>
      </c>
      <c r="K149" s="184">
        <f t="shared" si="193"/>
        <v>0.30318682601679697</v>
      </c>
      <c r="L149" s="184">
        <f t="shared" si="193"/>
        <v>0.31260188763367452</v>
      </c>
      <c r="M149" s="184">
        <f t="shared" si="193"/>
        <v>0.31802654471346381</v>
      </c>
      <c r="N149" s="184">
        <f t="shared" si="193"/>
        <v>0.32654896326283195</v>
      </c>
      <c r="O149" s="184">
        <f t="shared" si="193"/>
        <v>0.33288617252680225</v>
      </c>
      <c r="P149" s="184">
        <f t="shared" si="193"/>
        <v>0.34051832992185532</v>
      </c>
      <c r="Q149" s="184">
        <f t="shared" si="193"/>
        <v>0.34753726444237698</v>
      </c>
      <c r="R149" s="184">
        <f t="shared" si="193"/>
        <v>0.35712469657045981</v>
      </c>
      <c r="S149" s="184">
        <f t="shared" si="193"/>
        <v>0.36498953723980371</v>
      </c>
      <c r="T149" s="184">
        <f t="shared" si="193"/>
        <v>0.37492091961991214</v>
      </c>
      <c r="U149" s="184">
        <f t="shared" si="193"/>
        <v>0.38544264660146571</v>
      </c>
      <c r="V149" s="184">
        <f t="shared" si="193"/>
        <v>0.39786511598918078</v>
      </c>
      <c r="W149" s="184">
        <f t="shared" si="193"/>
        <v>0.40953014724728065</v>
      </c>
      <c r="X149" s="184">
        <f t="shared" si="193"/>
        <v>0.41627568203070353</v>
      </c>
      <c r="Y149" s="184">
        <f t="shared" si="193"/>
        <v>0.4322407302692029</v>
      </c>
      <c r="Z149" s="184">
        <f t="shared" si="193"/>
        <v>0.44357600913952183</v>
      </c>
      <c r="AA149" s="184">
        <f t="shared" si="193"/>
        <v>0.45528623636333948</v>
      </c>
      <c r="AB149" s="184">
        <f t="shared" si="193"/>
        <v>0.46738567720530538</v>
      </c>
      <c r="AC149" s="184">
        <f t="shared" si="193"/>
        <v>0.47988925360226148</v>
      </c>
      <c r="AD149" s="184">
        <f t="shared" si="193"/>
        <v>0.49281256191852091</v>
      </c>
      <c r="AE149" s="184">
        <f t="shared" si="193"/>
        <v>0.50680153543429696</v>
      </c>
      <c r="AF149" s="184">
        <f t="shared" si="193"/>
        <v>0.5212868377878066</v>
      </c>
      <c r="AG149" s="184">
        <f t="shared" si="193"/>
        <v>0.53628626635692589</v>
      </c>
      <c r="AH149" s="184">
        <f t="shared" si="193"/>
        <v>0.55181838556863894</v>
      </c>
      <c r="AI149" s="184">
        <f t="shared" ref="AI149" si="194">AI145</f>
        <v>0.38963970407514242</v>
      </c>
    </row>
    <row r="150" spans="1:35">
      <c r="A150" s="41">
        <f t="shared" si="186"/>
        <v>146</v>
      </c>
      <c r="B150" s="51" t="s">
        <v>48</v>
      </c>
      <c r="C150" s="49"/>
      <c r="D150" s="48"/>
      <c r="E150" s="184">
        <f>E139</f>
        <v>0.21587879409733407</v>
      </c>
      <c r="F150" s="184">
        <f t="shared" ref="F150:AH150" si="195">F139</f>
        <v>0.24207004344687191</v>
      </c>
      <c r="G150" s="184">
        <f t="shared" si="195"/>
        <v>0.26642726728806077</v>
      </c>
      <c r="H150" s="184">
        <f t="shared" si="195"/>
        <v>0.28854543079783385</v>
      </c>
      <c r="I150" s="184">
        <f t="shared" si="195"/>
        <v>0.28857651465335898</v>
      </c>
      <c r="J150" s="184">
        <f t="shared" si="195"/>
        <v>0.29726556115560121</v>
      </c>
      <c r="K150" s="184">
        <f t="shared" si="195"/>
        <v>0.30621596002475743</v>
      </c>
      <c r="L150" s="184">
        <f t="shared" si="195"/>
        <v>0.31543556586740995</v>
      </c>
      <c r="M150" s="184">
        <f t="shared" si="195"/>
        <v>0.32493246920414243</v>
      </c>
      <c r="N150" s="184">
        <f t="shared" si="195"/>
        <v>0.33471500355199885</v>
      </c>
      <c r="O150" s="184">
        <f t="shared" si="195"/>
        <v>0.34479175271949475</v>
      </c>
      <c r="P150" s="184">
        <f t="shared" si="195"/>
        <v>0.35517155832056013</v>
      </c>
      <c r="Q150" s="184">
        <f t="shared" si="195"/>
        <v>0.36586858804672018</v>
      </c>
      <c r="R150" s="184">
        <f t="shared" si="195"/>
        <v>0.37688750784381331</v>
      </c>
      <c r="S150" s="184">
        <f t="shared" si="195"/>
        <v>0.38823799721407387</v>
      </c>
      <c r="T150" s="184">
        <f t="shared" si="195"/>
        <v>0.3999300265782057</v>
      </c>
      <c r="U150" s="184">
        <f t="shared" si="195"/>
        <v>0.41197386601557218</v>
      </c>
      <c r="V150" s="184">
        <f t="shared" si="195"/>
        <v>0.4243800942668971</v>
      </c>
      <c r="W150" s="184">
        <f t="shared" si="195"/>
        <v>0.4371596080073587</v>
      </c>
      <c r="X150" s="184">
        <f t="shared" si="195"/>
        <v>0.45032363139819626</v>
      </c>
      <c r="Y150" s="184">
        <f t="shared" si="195"/>
        <v>0.46388372592519422</v>
      </c>
      <c r="Z150" s="184">
        <f t="shared" si="195"/>
        <v>0.47785180053265608</v>
      </c>
      <c r="AA150" s="184">
        <f t="shared" si="195"/>
        <v>0.49224012206174211</v>
      </c>
      <c r="AB150" s="184">
        <f t="shared" si="195"/>
        <v>0.50706132600231046</v>
      </c>
      <c r="AC150" s="184">
        <f t="shared" si="195"/>
        <v>0.52232842756767528</v>
      </c>
      <c r="AD150" s="184">
        <f t="shared" si="195"/>
        <v>0.53805483310197877</v>
      </c>
      <c r="AE150" s="184">
        <f t="shared" si="195"/>
        <v>0.55425435183016192</v>
      </c>
      <c r="AF150" s="375">
        <f t="shared" si="195"/>
        <v>0.57094120796082892</v>
      </c>
      <c r="AG150" s="184">
        <f t="shared" si="195"/>
        <v>0.58813005315259015</v>
      </c>
      <c r="AH150" s="184">
        <f t="shared" si="195"/>
        <v>0.60583597935480937</v>
      </c>
      <c r="AI150" s="184">
        <f t="shared" ref="AI150" si="196">AI139</f>
        <v>0.4127075605734889</v>
      </c>
    </row>
    <row r="151" spans="1:35" ht="16.5">
      <c r="A151" s="41">
        <f t="shared" si="186"/>
        <v>147</v>
      </c>
      <c r="B151" s="51" t="s">
        <v>256</v>
      </c>
      <c r="C151" s="333" t="s">
        <v>331</v>
      </c>
      <c r="D151" s="333" t="s">
        <v>332</v>
      </c>
      <c r="E151" s="185">
        <f t="shared" ref="E151:AH151" si="197">E149-E150</f>
        <v>2.6997846561458178E-2</v>
      </c>
      <c r="F151" s="185">
        <f t="shared" si="197"/>
        <v>3.6866850490224479E-3</v>
      </c>
      <c r="G151" s="185">
        <f t="shared" si="197"/>
        <v>9.8962189192155492E-3</v>
      </c>
      <c r="H151" s="185">
        <f t="shared" si="197"/>
        <v>-6.3252456186340678E-3</v>
      </c>
      <c r="I151" s="185">
        <f t="shared" si="197"/>
        <v>-1.104194402056613E-3</v>
      </c>
      <c r="J151" s="185">
        <f t="shared" si="197"/>
        <v>-2.3911518738819471E-3</v>
      </c>
      <c r="K151" s="185">
        <f t="shared" si="197"/>
        <v>-3.0291340079604545E-3</v>
      </c>
      <c r="L151" s="185">
        <f t="shared" si="197"/>
        <v>-2.833678233735426E-3</v>
      </c>
      <c r="M151" s="185">
        <f t="shared" si="197"/>
        <v>-6.9059244906786166E-3</v>
      </c>
      <c r="N151" s="185">
        <f t="shared" si="197"/>
        <v>-8.1660402891668982E-3</v>
      </c>
      <c r="O151" s="185">
        <f t="shared" si="197"/>
        <v>-1.19055801926925E-2</v>
      </c>
      <c r="P151" s="185">
        <f t="shared" si="197"/>
        <v>-1.465322839870481E-2</v>
      </c>
      <c r="Q151" s="185">
        <f t="shared" si="197"/>
        <v>-1.8331323604343197E-2</v>
      </c>
      <c r="R151" s="185">
        <f t="shared" si="197"/>
        <v>-1.9762811273353498E-2</v>
      </c>
      <c r="S151" s="185">
        <f t="shared" si="197"/>
        <v>-2.3248459974270164E-2</v>
      </c>
      <c r="T151" s="185">
        <f t="shared" si="197"/>
        <v>-2.5009106958293559E-2</v>
      </c>
      <c r="U151" s="185">
        <f t="shared" si="197"/>
        <v>-2.6531219414106466E-2</v>
      </c>
      <c r="V151" s="185">
        <f t="shared" si="197"/>
        <v>-2.6514978277716317E-2</v>
      </c>
      <c r="W151" s="185">
        <f t="shared" si="197"/>
        <v>-2.7629460760078051E-2</v>
      </c>
      <c r="X151" s="185">
        <f t="shared" si="197"/>
        <v>-3.4047949367492725E-2</v>
      </c>
      <c r="Y151" s="185">
        <f t="shared" si="197"/>
        <v>-3.1642995655991324E-2</v>
      </c>
      <c r="Z151" s="185">
        <f t="shared" si="197"/>
        <v>-3.4275791393134247E-2</v>
      </c>
      <c r="AA151" s="185">
        <f t="shared" si="197"/>
        <v>-3.6953885698402633E-2</v>
      </c>
      <c r="AB151" s="185">
        <f t="shared" si="197"/>
        <v>-3.9675648797005081E-2</v>
      </c>
      <c r="AC151" s="185">
        <f t="shared" si="197"/>
        <v>-4.2439173965413801E-2</v>
      </c>
      <c r="AD151" s="185">
        <f t="shared" si="197"/>
        <v>-4.5242271183457861E-2</v>
      </c>
      <c r="AE151" s="185">
        <f t="shared" si="197"/>
        <v>-4.7452816395864961E-2</v>
      </c>
      <c r="AF151" s="197">
        <f t="shared" si="197"/>
        <v>-4.9654370173022322E-2</v>
      </c>
      <c r="AG151" s="185">
        <f t="shared" si="197"/>
        <v>-5.184378679566426E-2</v>
      </c>
      <c r="AH151" s="185">
        <f t="shared" si="197"/>
        <v>-5.4017593786170437E-2</v>
      </c>
      <c r="AI151" s="185">
        <f>AI145-AI139</f>
        <v>-2.3067856498346473E-2</v>
      </c>
    </row>
    <row r="152" spans="1:35">
      <c r="A152" s="41">
        <f t="shared" si="186"/>
        <v>148</v>
      </c>
      <c r="B152" s="51" t="s">
        <v>309</v>
      </c>
      <c r="C152" s="334">
        <f>AVERAGE(E152:X152)</f>
        <v>2.4365763558127591E-2</v>
      </c>
      <c r="D152" s="403">
        <f>AVERAGE(E152:AH152)</f>
        <v>4.3193619399701393E-2</v>
      </c>
      <c r="E152" s="349">
        <f>-E151/E150</f>
        <v>-0.12506020646606705</v>
      </c>
      <c r="F152" s="349">
        <f t="shared" ref="F152:AI152" si="198">-F151/F150</f>
        <v>-1.5229827683455511E-2</v>
      </c>
      <c r="G152" s="349">
        <f t="shared" si="198"/>
        <v>-3.7144167036460916E-2</v>
      </c>
      <c r="H152" s="349">
        <f t="shared" si="198"/>
        <v>2.1921142889508381E-2</v>
      </c>
      <c r="I152" s="349">
        <f t="shared" si="198"/>
        <v>3.8263488052136968E-3</v>
      </c>
      <c r="J152" s="349">
        <f t="shared" si="198"/>
        <v>8.0438240628564386E-3</v>
      </c>
      <c r="K152" s="349">
        <f t="shared" si="198"/>
        <v>9.8921493436055722E-3</v>
      </c>
      <c r="L152" s="349">
        <f t="shared" si="198"/>
        <v>8.983382155855351E-3</v>
      </c>
      <c r="M152" s="349">
        <f t="shared" si="198"/>
        <v>2.1253414617484388E-2</v>
      </c>
      <c r="N152" s="349">
        <f t="shared" si="198"/>
        <v>2.4396995062990305E-2</v>
      </c>
      <c r="O152" s="349">
        <f t="shared" si="198"/>
        <v>3.4529770792917663E-2</v>
      </c>
      <c r="P152" s="349">
        <f t="shared" si="198"/>
        <v>4.1256761853322547E-2</v>
      </c>
      <c r="Q152" s="349">
        <f t="shared" si="198"/>
        <v>5.0103573258938397E-2</v>
      </c>
      <c r="R152" s="349">
        <f t="shared" si="198"/>
        <v>5.243689658597929E-2</v>
      </c>
      <c r="S152" s="349">
        <f t="shared" si="198"/>
        <v>5.9881979973874108E-2</v>
      </c>
      <c r="T152" s="349">
        <f t="shared" si="198"/>
        <v>6.2533706639311487E-2</v>
      </c>
      <c r="U152" s="349">
        <f t="shared" si="198"/>
        <v>6.4400248663112072E-2</v>
      </c>
      <c r="V152" s="349">
        <f t="shared" si="198"/>
        <v>6.247931662186014E-2</v>
      </c>
      <c r="W152" s="349">
        <f t="shared" si="198"/>
        <v>6.3202226953257223E-2</v>
      </c>
      <c r="X152" s="349">
        <f t="shared" si="198"/>
        <v>7.5607734068448229E-2</v>
      </c>
      <c r="Y152" s="349">
        <f t="shared" si="198"/>
        <v>6.8213204920868603E-2</v>
      </c>
      <c r="Z152" s="349">
        <f t="shared" si="198"/>
        <v>7.1728915439739693E-2</v>
      </c>
      <c r="AA152" s="349">
        <f t="shared" si="198"/>
        <v>7.5072884233048101E-2</v>
      </c>
      <c r="AB152" s="349">
        <f t="shared" si="198"/>
        <v>7.8246252992333898E-2</v>
      </c>
      <c r="AC152" s="349">
        <f t="shared" si="198"/>
        <v>8.1249979372250772E-2</v>
      </c>
      <c r="AD152" s="349">
        <f t="shared" si="198"/>
        <v>8.4084870909212683E-2</v>
      </c>
      <c r="AE152" s="349">
        <f t="shared" si="198"/>
        <v>8.5615595509849513E-2</v>
      </c>
      <c r="AF152" s="349">
        <f t="shared" si="198"/>
        <v>8.6969322726533696E-2</v>
      </c>
      <c r="AG152" s="349">
        <f t="shared" si="198"/>
        <v>8.8150208474745986E-2</v>
      </c>
      <c r="AH152" s="349">
        <f t="shared" si="198"/>
        <v>8.9162076249906741E-2</v>
      </c>
      <c r="AI152" s="349">
        <f t="shared" si="198"/>
        <v>5.5893951800378726E-2</v>
      </c>
    </row>
    <row r="153" spans="1:35" ht="15">
      <c r="A153" s="41">
        <f t="shared" si="186"/>
        <v>149</v>
      </c>
      <c r="B153" s="9"/>
      <c r="D153" s="177"/>
      <c r="E153" s="184"/>
      <c r="F153" s="184"/>
      <c r="G153" s="184"/>
      <c r="H153" s="184"/>
      <c r="I153" s="184"/>
      <c r="J153" s="184"/>
      <c r="K153" s="184"/>
      <c r="L153" s="184"/>
      <c r="M153" s="184"/>
      <c r="N153" s="184"/>
      <c r="O153" s="184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  <c r="Z153" s="184"/>
      <c r="AA153" s="184"/>
      <c r="AB153" s="184"/>
      <c r="AC153" s="184"/>
      <c r="AD153" s="184"/>
      <c r="AE153" s="184"/>
      <c r="AF153" s="184"/>
      <c r="AG153" s="184"/>
      <c r="AH153" s="184"/>
    </row>
    <row r="154" spans="1:35">
      <c r="A154" s="41">
        <f t="shared" si="186"/>
        <v>150</v>
      </c>
      <c r="B154" s="47" t="s">
        <v>277</v>
      </c>
      <c r="D154" s="177"/>
      <c r="E154" s="184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  <c r="P154" s="187"/>
      <c r="Q154" s="187"/>
      <c r="R154" s="187"/>
      <c r="S154" s="187"/>
      <c r="T154" s="187"/>
      <c r="U154" s="187"/>
      <c r="V154" s="187"/>
      <c r="W154" s="187"/>
      <c r="X154" s="187"/>
      <c r="Y154" s="177"/>
      <c r="Z154" s="177"/>
      <c r="AA154" s="177"/>
      <c r="AB154" s="177"/>
      <c r="AC154" s="177"/>
      <c r="AD154" s="177"/>
      <c r="AE154" s="177"/>
      <c r="AF154" s="177"/>
      <c r="AG154" s="177"/>
      <c r="AH154" s="177"/>
    </row>
    <row r="155" spans="1:35">
      <c r="A155" s="41">
        <f t="shared" si="186"/>
        <v>151</v>
      </c>
      <c r="B155" s="51" t="s">
        <v>51</v>
      </c>
      <c r="D155" s="177"/>
      <c r="E155" s="184">
        <f t="shared" ref="E155:AH155" si="199">E43/E143</f>
        <v>0.39764198767941683</v>
      </c>
      <c r="F155" s="184">
        <f t="shared" si="199"/>
        <v>0.40051467100688104</v>
      </c>
      <c r="G155" s="184">
        <f t="shared" si="199"/>
        <v>0.43107408071963038</v>
      </c>
      <c r="H155" s="184">
        <f t="shared" si="199"/>
        <v>0.43696348784163852</v>
      </c>
      <c r="I155" s="184">
        <f t="shared" si="199"/>
        <v>0.44220838685133396</v>
      </c>
      <c r="J155" s="184">
        <f t="shared" si="199"/>
        <v>0.45424516182569141</v>
      </c>
      <c r="K155" s="184">
        <f t="shared" si="199"/>
        <v>0.46733114162347483</v>
      </c>
      <c r="L155" s="184">
        <f t="shared" si="199"/>
        <v>0.48166280619321972</v>
      </c>
      <c r="M155" s="184">
        <f t="shared" si="199"/>
        <v>0.49215139369472688</v>
      </c>
      <c r="N155" s="184">
        <f t="shared" si="199"/>
        <v>0.50588948626324737</v>
      </c>
      <c r="O155" s="184">
        <f t="shared" si="199"/>
        <v>0.51759866167712876</v>
      </c>
      <c r="P155" s="184">
        <f t="shared" si="199"/>
        <v>0.53076376226137101</v>
      </c>
      <c r="Q155" s="184">
        <f t="shared" si="199"/>
        <v>0.54347740485701002</v>
      </c>
      <c r="R155" s="184">
        <f t="shared" si="199"/>
        <v>0.55893006484018493</v>
      </c>
      <c r="S155" s="184">
        <f t="shared" si="199"/>
        <v>0.57283576049771134</v>
      </c>
      <c r="T155" s="184">
        <f t="shared" si="199"/>
        <v>0.5889888853583225</v>
      </c>
      <c r="U155" s="184">
        <f t="shared" si="199"/>
        <v>0.60591866026253582</v>
      </c>
      <c r="V155" s="184">
        <f t="shared" si="199"/>
        <v>0.62494106327738919</v>
      </c>
      <c r="W155" s="184">
        <f t="shared" si="199"/>
        <v>0.64340366130528559</v>
      </c>
      <c r="X155" s="184">
        <f t="shared" si="199"/>
        <v>0.65715031562431336</v>
      </c>
      <c r="Y155" s="184">
        <f t="shared" si="199"/>
        <v>0.68032613313156576</v>
      </c>
      <c r="Z155" s="184">
        <f t="shared" si="199"/>
        <v>0.69908811062914022</v>
      </c>
      <c r="AA155" s="184">
        <f t="shared" si="199"/>
        <v>0.71844743359514618</v>
      </c>
      <c r="AB155" s="184">
        <f t="shared" si="199"/>
        <v>0.73842502881881367</v>
      </c>
      <c r="AC155" s="184">
        <f t="shared" si="199"/>
        <v>0.75904267933571368</v>
      </c>
      <c r="AD155" s="184">
        <f t="shared" si="199"/>
        <v>0.78032304816302656</v>
      </c>
      <c r="AE155" s="184">
        <f t="shared" si="199"/>
        <v>0.80291934694716016</v>
      </c>
      <c r="AF155" s="184">
        <f t="shared" si="199"/>
        <v>0.82626973574961893</v>
      </c>
      <c r="AG155" s="184">
        <f t="shared" si="199"/>
        <v>0.85039973296253013</v>
      </c>
      <c r="AH155" s="184">
        <f t="shared" si="199"/>
        <v>0.87533585534776426</v>
      </c>
    </row>
    <row r="156" spans="1:35">
      <c r="A156" s="41">
        <f t="shared" si="186"/>
        <v>152</v>
      </c>
      <c r="B156" s="51" t="s">
        <v>48</v>
      </c>
      <c r="C156" s="49"/>
      <c r="D156" s="46"/>
      <c r="E156" s="184">
        <f t="shared" ref="E156:AH156" si="200">E7/E143</f>
        <v>0.37064414111795868</v>
      </c>
      <c r="F156" s="184">
        <f t="shared" si="200"/>
        <v>0.39682798595785868</v>
      </c>
      <c r="G156" s="184">
        <f t="shared" si="200"/>
        <v>0.42117786180041483</v>
      </c>
      <c r="H156" s="184">
        <f t="shared" si="200"/>
        <v>0.44328873346027248</v>
      </c>
      <c r="I156" s="184">
        <f t="shared" si="200"/>
        <v>0.44331258125339051</v>
      </c>
      <c r="J156" s="184">
        <f t="shared" si="200"/>
        <v>0.45663631369957336</v>
      </c>
      <c r="K156" s="184">
        <f t="shared" si="200"/>
        <v>0.47036027563143534</v>
      </c>
      <c r="L156" s="184">
        <f t="shared" si="200"/>
        <v>0.4844964844269552</v>
      </c>
      <c r="M156" s="184">
        <f t="shared" si="200"/>
        <v>0.49905731818540561</v>
      </c>
      <c r="N156" s="184">
        <f t="shared" si="200"/>
        <v>0.51405552655241438</v>
      </c>
      <c r="O156" s="184">
        <f t="shared" si="200"/>
        <v>0.52950424186982115</v>
      </c>
      <c r="P156" s="184">
        <f t="shared" si="200"/>
        <v>0.54541699066007587</v>
      </c>
      <c r="Q156" s="184">
        <f t="shared" si="200"/>
        <v>0.5618087284613531</v>
      </c>
      <c r="R156" s="184">
        <f t="shared" si="200"/>
        <v>0.57869287611353837</v>
      </c>
      <c r="S156" s="184">
        <f t="shared" si="200"/>
        <v>0.59608422047198173</v>
      </c>
      <c r="T156" s="184">
        <f t="shared" si="200"/>
        <v>0.61399799231661611</v>
      </c>
      <c r="U156" s="184">
        <f t="shared" si="200"/>
        <v>0.63244987967664235</v>
      </c>
      <c r="V156" s="184">
        <f t="shared" si="200"/>
        <v>0.6514560415551055</v>
      </c>
      <c r="W156" s="184">
        <f t="shared" si="200"/>
        <v>0.6710331220653637</v>
      </c>
      <c r="X156" s="184">
        <f t="shared" si="200"/>
        <v>0.69119826499180603</v>
      </c>
      <c r="Y156" s="184">
        <f t="shared" si="200"/>
        <v>0.71196912878755714</v>
      </c>
      <c r="Z156" s="184">
        <f t="shared" si="200"/>
        <v>0.73336390202227464</v>
      </c>
      <c r="AA156" s="184">
        <f t="shared" si="200"/>
        <v>0.75540131929354881</v>
      </c>
      <c r="AB156" s="184">
        <f t="shared" si="200"/>
        <v>0.77810067761581869</v>
      </c>
      <c r="AC156" s="184">
        <f t="shared" si="200"/>
        <v>0.80148185330112753</v>
      </c>
      <c r="AD156" s="184">
        <f t="shared" si="200"/>
        <v>0.82556531934648447</v>
      </c>
      <c r="AE156" s="184">
        <f t="shared" si="200"/>
        <v>0.85037216334302501</v>
      </c>
      <c r="AF156" s="375">
        <f t="shared" si="200"/>
        <v>0.87592410592264125</v>
      </c>
      <c r="AG156" s="184">
        <f t="shared" si="200"/>
        <v>0.90224351975819428</v>
      </c>
      <c r="AH156" s="184">
        <f t="shared" si="200"/>
        <v>0.92935344913393447</v>
      </c>
    </row>
    <row r="157" spans="1:35" ht="16.5">
      <c r="A157" s="41">
        <f t="shared" si="186"/>
        <v>153</v>
      </c>
      <c r="B157" s="51" t="s">
        <v>256</v>
      </c>
      <c r="C157" s="402" t="str">
        <f>C151</f>
        <v>20-Year Average</v>
      </c>
      <c r="D157" s="404" t="str">
        <f>D151</f>
        <v>30-Year Average</v>
      </c>
      <c r="E157" s="185">
        <f t="shared" ref="E157:X157" si="201">E155-E156</f>
        <v>2.699784656145815E-2</v>
      </c>
      <c r="F157" s="185">
        <f t="shared" si="201"/>
        <v>3.6866850490223646E-3</v>
      </c>
      <c r="G157" s="185">
        <f t="shared" si="201"/>
        <v>9.8962189192155492E-3</v>
      </c>
      <c r="H157" s="185">
        <f t="shared" si="201"/>
        <v>-6.3252456186339567E-3</v>
      </c>
      <c r="I157" s="185">
        <f t="shared" si="201"/>
        <v>-1.1041944020565575E-3</v>
      </c>
      <c r="J157" s="185">
        <f t="shared" si="201"/>
        <v>-2.3911518738819471E-3</v>
      </c>
      <c r="K157" s="185">
        <f t="shared" si="201"/>
        <v>-3.02913400796051E-3</v>
      </c>
      <c r="L157" s="185">
        <f t="shared" si="201"/>
        <v>-2.8336782337354816E-3</v>
      </c>
      <c r="M157" s="185">
        <f t="shared" si="201"/>
        <v>-6.9059244906787276E-3</v>
      </c>
      <c r="N157" s="185">
        <f t="shared" si="201"/>
        <v>-8.1660402891670092E-3</v>
      </c>
      <c r="O157" s="185">
        <f t="shared" si="201"/>
        <v>-1.1905580192692389E-2</v>
      </c>
      <c r="P157" s="185">
        <f t="shared" si="201"/>
        <v>-1.4653228398704865E-2</v>
      </c>
      <c r="Q157" s="185">
        <f t="shared" si="201"/>
        <v>-1.8331323604343086E-2</v>
      </c>
      <c r="R157" s="185">
        <f t="shared" si="201"/>
        <v>-1.9762811273353442E-2</v>
      </c>
      <c r="S157" s="185">
        <f t="shared" si="201"/>
        <v>-2.3248459974270386E-2</v>
      </c>
      <c r="T157" s="185">
        <f t="shared" si="201"/>
        <v>-2.5009106958293614E-2</v>
      </c>
      <c r="U157" s="185">
        <f t="shared" si="201"/>
        <v>-2.6531219414106522E-2</v>
      </c>
      <c r="V157" s="185">
        <f t="shared" si="201"/>
        <v>-2.6514978277716317E-2</v>
      </c>
      <c r="W157" s="185">
        <f t="shared" si="201"/>
        <v>-2.7629460760078106E-2</v>
      </c>
      <c r="X157" s="185">
        <f t="shared" si="201"/>
        <v>-3.4047949367492669E-2</v>
      </c>
      <c r="Y157" s="185">
        <f t="shared" ref="Y157:AH157" si="202">Y155-Y156</f>
        <v>-3.1642995655991379E-2</v>
      </c>
      <c r="Z157" s="185">
        <f t="shared" si="202"/>
        <v>-3.4275791393134414E-2</v>
      </c>
      <c r="AA157" s="185">
        <f t="shared" si="202"/>
        <v>-3.6953885698402633E-2</v>
      </c>
      <c r="AB157" s="185">
        <f t="shared" si="202"/>
        <v>-3.9675648797005025E-2</v>
      </c>
      <c r="AC157" s="185">
        <f t="shared" si="202"/>
        <v>-4.2439173965413857E-2</v>
      </c>
      <c r="AD157" s="185">
        <f t="shared" si="202"/>
        <v>-4.5242271183457916E-2</v>
      </c>
      <c r="AE157" s="185">
        <f t="shared" si="202"/>
        <v>-4.745281639586485E-2</v>
      </c>
      <c r="AF157" s="197">
        <f t="shared" si="202"/>
        <v>-4.9654370173022322E-2</v>
      </c>
      <c r="AG157" s="185">
        <f t="shared" si="202"/>
        <v>-5.1843786795664148E-2</v>
      </c>
      <c r="AH157" s="185">
        <f t="shared" si="202"/>
        <v>-5.4017593786170215E-2</v>
      </c>
    </row>
    <row r="158" spans="1:35">
      <c r="A158" s="41">
        <f t="shared" si="186"/>
        <v>154</v>
      </c>
      <c r="B158" s="51" t="s">
        <v>269</v>
      </c>
      <c r="C158" s="334">
        <f>AVERAGE(E158:X158)</f>
        <v>1.6366492325131172E-2</v>
      </c>
      <c r="D158" s="403">
        <f>AVERAGE(E158:AH158)</f>
        <v>2.8474984175574737E-2</v>
      </c>
      <c r="E158" s="349">
        <f>-E157/E156</f>
        <v>-7.2840343516629338E-2</v>
      </c>
      <c r="F158" s="349">
        <f t="shared" ref="F158:AH158" si="203">-F157/F156</f>
        <v>-9.2903857073575302E-3</v>
      </c>
      <c r="G158" s="349">
        <f t="shared" si="203"/>
        <v>-2.3496531552992944E-2</v>
      </c>
      <c r="H158" s="349">
        <f t="shared" si="203"/>
        <v>1.4268906789621408E-2</v>
      </c>
      <c r="I158" s="349">
        <f t="shared" si="203"/>
        <v>2.4907806562462914E-3</v>
      </c>
      <c r="J158" s="349">
        <f t="shared" si="203"/>
        <v>5.2364470414306896E-3</v>
      </c>
      <c r="K158" s="349">
        <f t="shared" si="203"/>
        <v>6.4400294091461014E-3</v>
      </c>
      <c r="L158" s="349">
        <f t="shared" si="203"/>
        <v>5.8487075238266234E-3</v>
      </c>
      <c r="M158" s="349">
        <f t="shared" si="203"/>
        <v>1.3837938527359889E-2</v>
      </c>
      <c r="N158" s="349">
        <f t="shared" si="203"/>
        <v>1.5885521830557307E-2</v>
      </c>
      <c r="O158" s="349">
        <f t="shared" si="203"/>
        <v>2.2484390588922574E-2</v>
      </c>
      <c r="P158" s="349">
        <f t="shared" si="203"/>
        <v>2.6866101807666826E-2</v>
      </c>
      <c r="Q158" s="349">
        <f t="shared" si="203"/>
        <v>3.2629118551696014E-2</v>
      </c>
      <c r="R158" s="349">
        <f t="shared" si="203"/>
        <v>3.4150776843978325E-2</v>
      </c>
      <c r="S158" s="349">
        <f t="shared" si="203"/>
        <v>3.9001971828514712E-2</v>
      </c>
      <c r="T158" s="349">
        <f t="shared" si="203"/>
        <v>4.0731577743331353E-2</v>
      </c>
      <c r="U158" s="349">
        <f t="shared" si="203"/>
        <v>4.194991613828964E-2</v>
      </c>
      <c r="V158" s="349">
        <f t="shared" si="203"/>
        <v>4.0701101204651986E-2</v>
      </c>
      <c r="W158" s="349">
        <f t="shared" si="203"/>
        <v>4.1174511140430393E-2</v>
      </c>
      <c r="X158" s="349">
        <f t="shared" si="203"/>
        <v>4.9259309653933082E-2</v>
      </c>
      <c r="Y158" s="349">
        <f t="shared" si="203"/>
        <v>4.4444336666503499E-2</v>
      </c>
      <c r="Z158" s="349">
        <f t="shared" si="203"/>
        <v>4.6737767292087617E-2</v>
      </c>
      <c r="AA158" s="349">
        <f t="shared" si="203"/>
        <v>4.8919540851427031E-2</v>
      </c>
      <c r="AB158" s="349">
        <f t="shared" si="203"/>
        <v>5.0990379443667029E-2</v>
      </c>
      <c r="AC158" s="349">
        <f t="shared" si="203"/>
        <v>5.2950885650893065E-2</v>
      </c>
      <c r="AD158" s="349">
        <f t="shared" si="203"/>
        <v>5.4801564604568892E-2</v>
      </c>
      <c r="AE158" s="349">
        <f t="shared" si="203"/>
        <v>5.5802410334454031E-2</v>
      </c>
      <c r="AF158" s="349">
        <f t="shared" si="203"/>
        <v>5.668798225471789E-2</v>
      </c>
      <c r="AG158" s="349">
        <f t="shared" si="203"/>
        <v>5.7460968862994483E-2</v>
      </c>
      <c r="AH158" s="349">
        <f t="shared" si="203"/>
        <v>5.8123842803305105E-2</v>
      </c>
    </row>
    <row r="159" spans="1:35">
      <c r="A159" s="41">
        <f t="shared" si="186"/>
        <v>155</v>
      </c>
      <c r="B159" s="350"/>
      <c r="C159" s="350"/>
      <c r="D159" s="351"/>
      <c r="E159" s="352"/>
      <c r="F159" s="352"/>
      <c r="G159" s="352"/>
      <c r="H159" s="352"/>
      <c r="I159" s="352"/>
      <c r="J159" s="352"/>
      <c r="K159" s="352"/>
      <c r="L159" s="352"/>
      <c r="M159" s="352"/>
      <c r="N159" s="352"/>
      <c r="O159" s="352"/>
      <c r="P159" s="352"/>
      <c r="Q159" s="352"/>
      <c r="R159" s="352"/>
      <c r="S159" s="352"/>
      <c r="T159" s="352"/>
      <c r="U159" s="352"/>
      <c r="V159" s="352"/>
      <c r="W159" s="352"/>
      <c r="X159" s="352"/>
      <c r="Y159" s="352"/>
      <c r="Z159" s="352"/>
      <c r="AA159" s="352"/>
      <c r="AB159" s="352"/>
      <c r="AC159" s="352"/>
      <c r="AD159" s="352"/>
      <c r="AE159" s="352"/>
      <c r="AF159" s="352"/>
      <c r="AG159" s="352"/>
      <c r="AH159" s="352"/>
    </row>
    <row r="160" spans="1:35">
      <c r="A160" s="41"/>
      <c r="D160" s="32"/>
    </row>
    <row r="161" spans="1:5">
      <c r="A161" s="41"/>
      <c r="D161" s="32"/>
    </row>
    <row r="162" spans="1:5">
      <c r="A162" s="41"/>
      <c r="D162" s="32"/>
      <c r="E162" s="353"/>
    </row>
    <row r="163" spans="1:5">
      <c r="A163" s="41"/>
      <c r="D163" s="32"/>
    </row>
    <row r="164" spans="1:5">
      <c r="A164" s="41"/>
      <c r="D164" s="32"/>
    </row>
    <row r="165" spans="1:5" s="47" customFormat="1">
      <c r="A165" s="41"/>
    </row>
    <row r="166" spans="1:5" s="47" customFormat="1">
      <c r="A166" s="41"/>
    </row>
    <row r="167" spans="1:5" s="47" customFormat="1">
      <c r="A167" s="41"/>
    </row>
    <row r="168" spans="1:5">
      <c r="A168" s="41"/>
      <c r="D168" s="32"/>
    </row>
    <row r="169" spans="1:5">
      <c r="A169" s="41"/>
      <c r="D169" s="32"/>
    </row>
    <row r="170" spans="1:5">
      <c r="A170" s="41"/>
      <c r="D170" s="32"/>
    </row>
    <row r="171" spans="1:5">
      <c r="A171" s="41"/>
      <c r="D171" s="32"/>
    </row>
    <row r="172" spans="1:5" s="47" customFormat="1">
      <c r="A172" s="41"/>
    </row>
  </sheetData>
  <mergeCells count="8">
    <mergeCell ref="F1:L1"/>
    <mergeCell ref="AA1:AB1"/>
    <mergeCell ref="AC1:AD1"/>
    <mergeCell ref="AE1:AF1"/>
    <mergeCell ref="AG1:AH1"/>
    <mergeCell ref="M1:V1"/>
    <mergeCell ref="W1:X1"/>
    <mergeCell ref="Y1:Z1"/>
  </mergeCells>
  <conditionalFormatting sqref="D138:AH147">
    <cfRule type="cellIs" dxfId="24" priority="17" operator="lessThan">
      <formula>0</formula>
    </cfRule>
  </conditionalFormatting>
  <conditionalFormatting sqref="E151:X151 E152:AI152">
    <cfRule type="cellIs" dxfId="23" priority="8" operator="lessThan">
      <formula>0</formula>
    </cfRule>
  </conditionalFormatting>
  <conditionalFormatting sqref="E157:X157 E89:X89 E91:X92 E93:AH93 E94:X94 E95:AH95 E96:X96 E97:AH97 E98:X99 E100:AH105 E106:X106 E158:AH158 E159:X159">
    <cfRule type="cellIs" dxfId="22" priority="46" operator="lessThan">
      <formula>0</formula>
    </cfRule>
  </conditionalFormatting>
  <conditionalFormatting sqref="E111:AH112"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E112:AH112">
    <cfRule type="colorScale" priority="36">
      <colorScale>
        <cfvo type="num" val="&quot;&lt;0&quot;"/>
        <cfvo type="num" val="&quot;&gt;0&quot;"/>
        <color rgb="FFFF7128"/>
        <color rgb="FFFFEF9C"/>
      </colorScale>
    </cfRule>
  </conditionalFormatting>
  <conditionalFormatting sqref="E114:AH117 E118:E120 E134">
    <cfRule type="cellIs" dxfId="19" priority="32" operator="lessThan">
      <formula>0</formula>
    </cfRule>
    <cfRule type="cellIs" dxfId="18" priority="33" operator="greaterThan">
      <formula>0</formula>
    </cfRule>
  </conditionalFormatting>
  <conditionalFormatting sqref="E125:AH125">
    <cfRule type="cellIs" dxfId="17" priority="11" operator="greaterThan">
      <formula>0</formula>
    </cfRule>
    <cfRule type="cellIs" dxfId="16" priority="12" operator="greaterThan">
      <formula>"o"</formula>
    </cfRule>
  </conditionalFormatting>
  <conditionalFormatting sqref="E125:AH126">
    <cfRule type="cellIs" dxfId="15" priority="15" operator="lessThan">
      <formula>0</formula>
    </cfRule>
  </conditionalFormatting>
  <conditionalFormatting sqref="E133:AH133">
    <cfRule type="cellIs" dxfId="14" priority="9" operator="lessThan">
      <formula>1.5</formula>
    </cfRule>
    <cfRule type="cellIs" dxfId="13" priority="10" operator="greaterThan">
      <formula>1.5</formula>
    </cfRule>
  </conditionalFormatting>
  <conditionalFormatting sqref="E157:AH157">
    <cfRule type="cellIs" dxfId="12" priority="28" operator="lessThan">
      <formula>0</formula>
    </cfRule>
    <cfRule type="cellIs" dxfId="11" priority="29" operator="greaterThan">
      <formula>0</formula>
    </cfRule>
  </conditionalFormatting>
  <conditionalFormatting sqref="E158:AH158">
    <cfRule type="cellIs" dxfId="10" priority="26" operator="lessThan">
      <formula>0</formula>
    </cfRule>
    <cfRule type="cellIs" dxfId="9" priority="27" operator="greaterThan">
      <formula>0</formula>
    </cfRule>
  </conditionalFormatting>
  <conditionalFormatting sqref="E151:AI151">
    <cfRule type="cellIs" dxfId="8" priority="5" operator="lessThan">
      <formula>0</formula>
    </cfRule>
    <cfRule type="cellIs" dxfId="7" priority="6" operator="greaterThan">
      <formula>0</formula>
    </cfRule>
  </conditionalFormatting>
  <conditionalFormatting sqref="E152:AI152">
    <cfRule type="cellIs" dxfId="6" priority="3" operator="lessThan">
      <formula>0</formula>
    </cfRule>
    <cfRule type="cellIs" dxfId="5" priority="4" operator="greaterThan">
      <formula>0</formula>
    </cfRule>
  </conditionalFormatting>
  <conditionalFormatting sqref="Y94:AH94 Y96:AH96">
    <cfRule type="cellIs" dxfId="4" priority="40" operator="lessThan">
      <formula>0</formula>
    </cfRule>
  </conditionalFormatting>
  <conditionalFormatting sqref="Y157:AH157">
    <cfRule type="cellIs" dxfId="3" priority="38" operator="lessThan">
      <formula>0</formula>
    </cfRule>
  </conditionalFormatting>
  <conditionalFormatting sqref="Y151:AI151">
    <cfRule type="cellIs" dxfId="2" priority="7" operator="lessThan">
      <formula>0</formula>
    </cfRule>
  </conditionalFormatting>
  <conditionalFormatting sqref="AI139:AI140">
    <cfRule type="cellIs" dxfId="1" priority="2" operator="lessThan">
      <formula>0</formula>
    </cfRule>
  </conditionalFormatting>
  <conditionalFormatting sqref="AI145:AI146">
    <cfRule type="cellIs" dxfId="0" priority="1" operator="lessThan">
      <formula>0</formula>
    </cfRule>
  </conditionalFormatting>
  <pageMargins left="0.7" right="0.7" top="0.75" bottom="0.75" header="0.3" footer="0.3"/>
  <pageSetup scale="54" fitToHeight="0" orientation="landscape" r:id="rId1"/>
  <headerFooter>
    <oddHeader>&amp;LConfidential Common Interest Communication – Powers</oddHeader>
    <oddFooter>&amp;CNewGen Strategies and Solutions, LLC
Financial Capacity Analysis
in support of San Diego Public Power Feasibility Report 7-11-24
Reproduction Cost New Less Depreciation</oddFooter>
  </headerFooter>
  <rowBreaks count="2" manualBreakCount="2">
    <brk id="58" max="33" man="1"/>
    <brk id="106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54883-41E8-C64C-94E6-B9AA3B8A3830}">
  <dimension ref="A1:AK99"/>
  <sheetViews>
    <sheetView view="pageBreakPreview" zoomScaleNormal="20" zoomScaleSheetLayoutView="100" workbookViewId="0">
      <selection activeCell="F1" sqref="F1:M1"/>
    </sheetView>
  </sheetViews>
  <sheetFormatPr defaultColWidth="10.85546875" defaultRowHeight="15"/>
  <cols>
    <col min="1" max="1" width="4.5703125" customWidth="1"/>
    <col min="2" max="2" width="52.42578125" customWidth="1"/>
    <col min="3" max="3" width="12.42578125" customWidth="1"/>
    <col min="4" max="4" width="18.85546875" customWidth="1"/>
    <col min="5" max="35" width="15" customWidth="1"/>
  </cols>
  <sheetData>
    <row r="1" spans="1:37" ht="95.1" customHeight="1">
      <c r="A1" s="30"/>
      <c r="B1" s="337" t="s">
        <v>47</v>
      </c>
      <c r="C1" s="71"/>
      <c r="D1" s="338" t="str">
        <f>'Pro Forma'!D1</f>
        <v xml:space="preserve"> PROPRIETARY AND CONFIDENTIAL</v>
      </c>
      <c r="E1" s="31"/>
      <c r="F1" s="416" t="s">
        <v>357</v>
      </c>
      <c r="G1" s="416"/>
      <c r="H1" s="416"/>
      <c r="I1" s="416"/>
      <c r="J1" s="416"/>
      <c r="K1" s="416"/>
      <c r="L1" s="416"/>
      <c r="M1" s="416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</row>
    <row r="2" spans="1:37">
      <c r="A2" s="33" t="s">
        <v>3</v>
      </c>
      <c r="B2" s="33"/>
      <c r="C2" s="275"/>
      <c r="D2" s="34"/>
      <c r="E2" s="35" t="s">
        <v>1</v>
      </c>
      <c r="F2" s="36" t="s">
        <v>11</v>
      </c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</row>
    <row r="3" spans="1:37">
      <c r="A3" s="38" t="s">
        <v>4</v>
      </c>
      <c r="B3" s="38" t="s">
        <v>2</v>
      </c>
      <c r="C3" s="38"/>
      <c r="D3" s="39"/>
      <c r="E3" s="40">
        <v>2023</v>
      </c>
      <c r="F3" s="39">
        <f>E3+1</f>
        <v>2024</v>
      </c>
      <c r="G3" s="39">
        <f t="shared" ref="G3:Y3" si="0">F3+1</f>
        <v>2025</v>
      </c>
      <c r="H3" s="39">
        <f t="shared" si="0"/>
        <v>2026</v>
      </c>
      <c r="I3" s="39">
        <f t="shared" si="0"/>
        <v>2027</v>
      </c>
      <c r="J3" s="39">
        <f t="shared" si="0"/>
        <v>2028</v>
      </c>
      <c r="K3" s="39">
        <f t="shared" si="0"/>
        <v>2029</v>
      </c>
      <c r="L3" s="39">
        <f t="shared" si="0"/>
        <v>2030</v>
      </c>
      <c r="M3" s="39">
        <f t="shared" si="0"/>
        <v>2031</v>
      </c>
      <c r="N3" s="39">
        <f t="shared" si="0"/>
        <v>2032</v>
      </c>
      <c r="O3" s="39">
        <f t="shared" si="0"/>
        <v>2033</v>
      </c>
      <c r="P3" s="39">
        <f t="shared" si="0"/>
        <v>2034</v>
      </c>
      <c r="Q3" s="39">
        <f t="shared" si="0"/>
        <v>2035</v>
      </c>
      <c r="R3" s="39">
        <f t="shared" si="0"/>
        <v>2036</v>
      </c>
      <c r="S3" s="39">
        <f t="shared" si="0"/>
        <v>2037</v>
      </c>
      <c r="T3" s="39">
        <f t="shared" si="0"/>
        <v>2038</v>
      </c>
      <c r="U3" s="39">
        <f t="shared" si="0"/>
        <v>2039</v>
      </c>
      <c r="V3" s="39">
        <f t="shared" si="0"/>
        <v>2040</v>
      </c>
      <c r="W3" s="39">
        <f t="shared" si="0"/>
        <v>2041</v>
      </c>
      <c r="X3" s="39">
        <f t="shared" si="0"/>
        <v>2042</v>
      </c>
      <c r="Y3" s="39">
        <f t="shared" si="0"/>
        <v>2043</v>
      </c>
      <c r="Z3" s="39">
        <f t="shared" ref="Z3" si="1">Y3+1</f>
        <v>2044</v>
      </c>
      <c r="AA3" s="39">
        <f t="shared" ref="AA3" si="2">Z3+1</f>
        <v>2045</v>
      </c>
      <c r="AB3" s="39">
        <f t="shared" ref="AB3" si="3">AA3+1</f>
        <v>2046</v>
      </c>
      <c r="AC3" s="39">
        <f t="shared" ref="AC3" si="4">AB3+1</f>
        <v>2047</v>
      </c>
      <c r="AD3" s="39">
        <f t="shared" ref="AD3" si="5">AC3+1</f>
        <v>2048</v>
      </c>
      <c r="AE3" s="39">
        <f t="shared" ref="AE3" si="6">AD3+1</f>
        <v>2049</v>
      </c>
      <c r="AF3" s="39">
        <f t="shared" ref="AF3" si="7">AE3+1</f>
        <v>2050</v>
      </c>
      <c r="AG3" s="39">
        <f t="shared" ref="AG3" si="8">AF3+1</f>
        <v>2051</v>
      </c>
      <c r="AH3" s="39">
        <f t="shared" ref="AH3" si="9">AG3+1</f>
        <v>2052</v>
      </c>
      <c r="AI3" s="39">
        <f t="shared" ref="AI3" si="10">AH3+1</f>
        <v>2053</v>
      </c>
    </row>
    <row r="5" spans="1:37">
      <c r="A5">
        <v>1</v>
      </c>
      <c r="B5" s="59" t="s">
        <v>88</v>
      </c>
      <c r="C5" s="59"/>
      <c r="D5" s="60"/>
      <c r="E5" s="61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</row>
    <row r="6" spans="1:37">
      <c r="A6">
        <f>A5+1</f>
        <v>2</v>
      </c>
      <c r="B6" s="32"/>
      <c r="C6" s="32"/>
      <c r="D6" s="32"/>
      <c r="E6" s="46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37" ht="18">
      <c r="A7">
        <f t="shared" ref="A7:A11" si="11">A6+1</f>
        <v>3</v>
      </c>
      <c r="B7" s="287" t="s">
        <v>318</v>
      </c>
      <c r="C7" s="32"/>
      <c r="D7" s="32"/>
      <c r="E7" s="396">
        <f>'Load Forecast'!C177</f>
        <v>7318342.0401477823</v>
      </c>
      <c r="F7" s="396">
        <f>'Load Forecast'!D177</f>
        <v>7384906.7422302514</v>
      </c>
      <c r="G7" s="396">
        <f>'Load Forecast'!E177</f>
        <v>7446935.6516280603</v>
      </c>
      <c r="H7" s="396">
        <f>'Load Forecast'!F177</f>
        <v>7509524.5698731458</v>
      </c>
      <c r="I7" s="396">
        <f>'Load Forecast'!G177</f>
        <v>7572678.557813907</v>
      </c>
      <c r="J7" s="396">
        <f>'Load Forecast'!H177</f>
        <v>7636402.7220988739</v>
      </c>
      <c r="K7" s="396">
        <f>'Load Forecast'!I177</f>
        <v>7700702.2155920276</v>
      </c>
      <c r="L7" s="396">
        <f>'Load Forecast'!J177</f>
        <v>7765582.2377919145</v>
      </c>
      <c r="M7" s="396">
        <f>'Load Forecast'!K177</f>
        <v>7831048.0352545567</v>
      </c>
      <c r="N7" s="396">
        <f>'Load Forecast'!L177</f>
        <v>7897104.9020202244</v>
      </c>
      <c r="O7" s="396">
        <f>'Load Forecast'!M177</f>
        <v>7963758.1800440717</v>
      </c>
      <c r="P7" s="396">
        <f>'Load Forecast'!N177</f>
        <v>8031013.2596307099</v>
      </c>
      <c r="Q7" s="396">
        <f>'Load Forecast'!O177</f>
        <v>8098875.5798727106</v>
      </c>
      <c r="R7" s="396">
        <f>'Load Forecast'!P177</f>
        <v>8164124.8366289828</v>
      </c>
      <c r="S7" s="396">
        <f>'Load Forecast'!Q177</f>
        <v>8229937.0241579022</v>
      </c>
      <c r="T7" s="396">
        <f>'Load Forecast'!R177</f>
        <v>8296317.0154678822</v>
      </c>
      <c r="U7" s="396">
        <f>'Load Forecast'!S177</f>
        <v>8363269.7258882364</v>
      </c>
      <c r="V7" s="396">
        <f>'Load Forecast'!T177</f>
        <v>8430800.1134378836</v>
      </c>
      <c r="W7" s="396">
        <f>'Load Forecast'!U177</f>
        <v>8498913.1791972704</v>
      </c>
      <c r="X7" s="396">
        <f>'Load Forecast'!V177</f>
        <v>8567613.9676835351</v>
      </c>
      <c r="Y7" s="396">
        <f>'Load Forecast'!W177</f>
        <v>8636907.5672289766</v>
      </c>
      <c r="Z7" s="396">
        <f>'Load Forecast'!X177</f>
        <v>8706799.1103628054</v>
      </c>
      <c r="AA7" s="396">
        <f>'Load Forecast'!Y177</f>
        <v>8777293.7741962299</v>
      </c>
      <c r="AB7" s="396">
        <f>'Load Forecast'!Z177</f>
        <v>8848396.780810941</v>
      </c>
      <c r="AC7" s="396">
        <f>'Load Forecast'!AA177</f>
        <v>8920113.3976509348</v>
      </c>
      <c r="AD7" s="396">
        <f>'Load Forecast'!AB177</f>
        <v>8992448.9379178267</v>
      </c>
      <c r="AE7" s="396">
        <f>'Load Forecast'!AC177</f>
        <v>9065408.7609695662</v>
      </c>
      <c r="AF7" s="396">
        <f>'Load Forecast'!AD177</f>
        <v>9138998.2727226615</v>
      </c>
      <c r="AG7" s="396">
        <f>'Load Forecast'!AE177</f>
        <v>9213222.9260579143</v>
      </c>
      <c r="AH7" s="396">
        <f>'Load Forecast'!AF177</f>
        <v>9288088.2212297134</v>
      </c>
      <c r="AI7" s="396">
        <f>'Load Forecast'!AG177</f>
        <v>9363599.7062788773</v>
      </c>
    </row>
    <row r="8" spans="1:37">
      <c r="A8">
        <f t="shared" si="11"/>
        <v>4</v>
      </c>
      <c r="B8" s="32"/>
      <c r="C8" s="32"/>
      <c r="D8" s="32"/>
      <c r="E8" s="46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37" ht="18">
      <c r="A9">
        <f t="shared" si="11"/>
        <v>5</v>
      </c>
      <c r="B9" s="287" t="s">
        <v>228</v>
      </c>
      <c r="C9" s="1"/>
      <c r="E9" s="294">
        <f>E3</f>
        <v>2023</v>
      </c>
      <c r="F9" s="295">
        <f>F3</f>
        <v>2024</v>
      </c>
      <c r="G9" s="295">
        <f t="shared" ref="G9:AI9" si="12">G3</f>
        <v>2025</v>
      </c>
      <c r="H9" s="295">
        <f t="shared" si="12"/>
        <v>2026</v>
      </c>
      <c r="I9" s="295">
        <f t="shared" si="12"/>
        <v>2027</v>
      </c>
      <c r="J9" s="295">
        <f t="shared" si="12"/>
        <v>2028</v>
      </c>
      <c r="K9" s="295">
        <f t="shared" si="12"/>
        <v>2029</v>
      </c>
      <c r="L9" s="295">
        <f t="shared" si="12"/>
        <v>2030</v>
      </c>
      <c r="M9" s="295">
        <f t="shared" si="12"/>
        <v>2031</v>
      </c>
      <c r="N9" s="295">
        <f t="shared" si="12"/>
        <v>2032</v>
      </c>
      <c r="O9" s="295">
        <f t="shared" si="12"/>
        <v>2033</v>
      </c>
      <c r="P9" s="295">
        <f t="shared" si="12"/>
        <v>2034</v>
      </c>
      <c r="Q9" s="295">
        <f t="shared" si="12"/>
        <v>2035</v>
      </c>
      <c r="R9" s="295">
        <f t="shared" si="12"/>
        <v>2036</v>
      </c>
      <c r="S9" s="295">
        <f t="shared" si="12"/>
        <v>2037</v>
      </c>
      <c r="T9" s="295">
        <f t="shared" si="12"/>
        <v>2038</v>
      </c>
      <c r="U9" s="295">
        <f t="shared" si="12"/>
        <v>2039</v>
      </c>
      <c r="V9" s="295">
        <f t="shared" si="12"/>
        <v>2040</v>
      </c>
      <c r="W9" s="295">
        <f t="shared" si="12"/>
        <v>2041</v>
      </c>
      <c r="X9" s="295">
        <f t="shared" si="12"/>
        <v>2042</v>
      </c>
      <c r="Y9" s="295">
        <f t="shared" si="12"/>
        <v>2043</v>
      </c>
      <c r="Z9" s="295">
        <f t="shared" si="12"/>
        <v>2044</v>
      </c>
      <c r="AA9" s="295">
        <f t="shared" si="12"/>
        <v>2045</v>
      </c>
      <c r="AB9" s="295">
        <f t="shared" si="12"/>
        <v>2046</v>
      </c>
      <c r="AC9" s="295">
        <f t="shared" si="12"/>
        <v>2047</v>
      </c>
      <c r="AD9" s="295">
        <f t="shared" si="12"/>
        <v>2048</v>
      </c>
      <c r="AE9" s="295">
        <f t="shared" si="12"/>
        <v>2049</v>
      </c>
      <c r="AF9" s="295">
        <f t="shared" si="12"/>
        <v>2050</v>
      </c>
      <c r="AG9" s="295">
        <f t="shared" si="12"/>
        <v>2051</v>
      </c>
      <c r="AH9" s="295">
        <f t="shared" si="12"/>
        <v>2052</v>
      </c>
      <c r="AI9" s="295">
        <f t="shared" si="12"/>
        <v>2053</v>
      </c>
    </row>
    <row r="10" spans="1:37">
      <c r="A10">
        <f t="shared" si="11"/>
        <v>6</v>
      </c>
      <c r="B10" s="51" t="s">
        <v>12</v>
      </c>
      <c r="C10" s="296" t="s">
        <v>78</v>
      </c>
      <c r="D10" s="297"/>
      <c r="E10" s="298">
        <f>'Load Forecast'!C177</f>
        <v>7318342.0401477823</v>
      </c>
      <c r="F10" s="298">
        <f>'Load Forecast'!D177</f>
        <v>7384906.7422302514</v>
      </c>
      <c r="G10" s="298">
        <f>'Load Forecast'!E177</f>
        <v>7446935.6516280603</v>
      </c>
      <c r="H10" s="298">
        <f>'Load Forecast'!F177</f>
        <v>7509524.5698731458</v>
      </c>
      <c r="I10" s="298">
        <f>'Load Forecast'!G177</f>
        <v>7572678.557813907</v>
      </c>
      <c r="J10" s="298">
        <f>'Load Forecast'!H177</f>
        <v>7636402.7220988739</v>
      </c>
      <c r="K10" s="298">
        <f>'Load Forecast'!I177</f>
        <v>7700702.2155920276</v>
      </c>
      <c r="L10" s="298">
        <f>'Load Forecast'!J177</f>
        <v>7765582.2377919145</v>
      </c>
      <c r="M10" s="298">
        <f>'Load Forecast'!K177</f>
        <v>7831048.0352545567</v>
      </c>
      <c r="N10" s="298">
        <f>'Load Forecast'!L177</f>
        <v>7897104.9020202244</v>
      </c>
      <c r="O10" s="298">
        <f>'Load Forecast'!M177</f>
        <v>7963758.1800440717</v>
      </c>
      <c r="P10" s="298">
        <f>'Load Forecast'!N177</f>
        <v>8031013.2596307099</v>
      </c>
      <c r="Q10" s="298">
        <f>'Load Forecast'!O177</f>
        <v>8098875.5798727106</v>
      </c>
      <c r="R10" s="298">
        <f>'Load Forecast'!P177</f>
        <v>8164124.8366289828</v>
      </c>
      <c r="S10" s="298">
        <f>'Load Forecast'!Q177</f>
        <v>8229937.0241579022</v>
      </c>
      <c r="T10" s="298">
        <f>'Load Forecast'!R177</f>
        <v>8296317.0154678822</v>
      </c>
      <c r="U10" s="298">
        <f>'Load Forecast'!S177</f>
        <v>8363269.7258882364</v>
      </c>
      <c r="V10" s="298">
        <f>'Load Forecast'!T177</f>
        <v>8430800.1134378836</v>
      </c>
      <c r="W10" s="298">
        <f>'Load Forecast'!U177</f>
        <v>8498913.1791972704</v>
      </c>
      <c r="X10" s="298">
        <f>'Load Forecast'!V177</f>
        <v>8567613.9676835351</v>
      </c>
      <c r="Y10" s="298">
        <f>'Load Forecast'!W177</f>
        <v>8636907.5672289766</v>
      </c>
      <c r="Z10" s="298">
        <f>'Load Forecast'!X177</f>
        <v>8706799.1103628054</v>
      </c>
      <c r="AA10" s="298">
        <f>'Load Forecast'!Y177</f>
        <v>8777293.7741962299</v>
      </c>
      <c r="AB10" s="298">
        <f>'Load Forecast'!Z177</f>
        <v>8848396.780810941</v>
      </c>
      <c r="AC10" s="298">
        <f>'Load Forecast'!AA177</f>
        <v>8920113.3976509348</v>
      </c>
      <c r="AD10" s="298">
        <f>'Load Forecast'!AB177</f>
        <v>8992448.9379178267</v>
      </c>
      <c r="AE10" s="298">
        <f>'Load Forecast'!AC177</f>
        <v>9065408.7609695662</v>
      </c>
      <c r="AF10" s="298">
        <f>'Load Forecast'!AD177</f>
        <v>9138998.2727226615</v>
      </c>
      <c r="AG10" s="298">
        <f>'Load Forecast'!AE177</f>
        <v>9213222.9260579143</v>
      </c>
      <c r="AH10" s="298">
        <f>'Load Forecast'!AF177</f>
        <v>9288088.2212297134</v>
      </c>
      <c r="AI10" s="298">
        <f>'Load Forecast'!AG177</f>
        <v>9363599.7062788773</v>
      </c>
    </row>
    <row r="11" spans="1:37">
      <c r="A11">
        <f t="shared" si="11"/>
        <v>7</v>
      </c>
      <c r="B11" s="51" t="s">
        <v>272</v>
      </c>
      <c r="C11" s="300">
        <v>0.05</v>
      </c>
      <c r="D11" s="360">
        <v>14.6691</v>
      </c>
      <c r="E11" s="301">
        <f>D11</f>
        <v>14.6691</v>
      </c>
      <c r="F11" s="302">
        <f t="shared" ref="F11:AI11" si="13">E11*(1+$C$11)</f>
        <v>15.402555000000001</v>
      </c>
      <c r="G11" s="302">
        <f t="shared" si="13"/>
        <v>16.172682750000003</v>
      </c>
      <c r="H11" s="302">
        <f t="shared" si="13"/>
        <v>16.981316887500004</v>
      </c>
      <c r="I11" s="302">
        <f t="shared" si="13"/>
        <v>17.830382731875005</v>
      </c>
      <c r="J11" s="302">
        <f t="shared" si="13"/>
        <v>18.721901868468755</v>
      </c>
      <c r="K11" s="302">
        <f t="shared" si="13"/>
        <v>19.657996961892195</v>
      </c>
      <c r="L11" s="302">
        <f t="shared" si="13"/>
        <v>20.640896809986806</v>
      </c>
      <c r="M11" s="302">
        <f t="shared" si="13"/>
        <v>21.672941650486148</v>
      </c>
      <c r="N11" s="302">
        <f t="shared" si="13"/>
        <v>22.756588733010457</v>
      </c>
      <c r="O11" s="302">
        <f t="shared" si="13"/>
        <v>23.89441816966098</v>
      </c>
      <c r="P11" s="302">
        <f t="shared" si="13"/>
        <v>25.089139078144029</v>
      </c>
      <c r="Q11" s="302">
        <f t="shared" si="13"/>
        <v>26.343596032051231</v>
      </c>
      <c r="R11" s="302">
        <f t="shared" si="13"/>
        <v>27.660775833653794</v>
      </c>
      <c r="S11" s="302">
        <f t="shared" si="13"/>
        <v>29.043814625336484</v>
      </c>
      <c r="T11" s="302">
        <f t="shared" si="13"/>
        <v>30.496005356603309</v>
      </c>
      <c r="U11" s="302">
        <f t="shared" si="13"/>
        <v>32.020805624433478</v>
      </c>
      <c r="V11" s="302">
        <f t="shared" si="13"/>
        <v>33.621845905655157</v>
      </c>
      <c r="W11" s="302">
        <f t="shared" si="13"/>
        <v>35.302938200937916</v>
      </c>
      <c r="X11" s="302">
        <f t="shared" si="13"/>
        <v>37.068085110984811</v>
      </c>
      <c r="Y11" s="302">
        <f t="shared" si="13"/>
        <v>38.921489366534054</v>
      </c>
      <c r="Z11" s="302">
        <f t="shared" si="13"/>
        <v>40.867563834860761</v>
      </c>
      <c r="AA11" s="302">
        <f t="shared" si="13"/>
        <v>42.910942026603799</v>
      </c>
      <c r="AB11" s="302">
        <f t="shared" si="13"/>
        <v>45.056489127933993</v>
      </c>
      <c r="AC11" s="302">
        <f t="shared" si="13"/>
        <v>47.309313584330695</v>
      </c>
      <c r="AD11" s="302">
        <f t="shared" si="13"/>
        <v>49.674779263547229</v>
      </c>
      <c r="AE11" s="302">
        <f t="shared" si="13"/>
        <v>52.158518226724595</v>
      </c>
      <c r="AF11" s="302">
        <f t="shared" si="13"/>
        <v>54.766444138060827</v>
      </c>
      <c r="AG11" s="302">
        <f t="shared" si="13"/>
        <v>57.504766344963869</v>
      </c>
      <c r="AH11" s="302">
        <f t="shared" si="13"/>
        <v>60.380004662212066</v>
      </c>
      <c r="AI11" s="302">
        <f t="shared" si="13"/>
        <v>63.399004895322669</v>
      </c>
    </row>
    <row r="12" spans="1:37">
      <c r="A12">
        <f t="shared" ref="A12:A89" si="14">A11+1</f>
        <v>8</v>
      </c>
      <c r="B12" s="125" t="s">
        <v>94</v>
      </c>
      <c r="C12" s="303"/>
      <c r="D12" s="17"/>
      <c r="E12" s="304">
        <f>E10*E11</f>
        <v>107353491.22113183</v>
      </c>
      <c r="F12" s="304">
        <f>F10*F11</f>
        <v>113746432.26707228</v>
      </c>
      <c r="G12" s="304">
        <f t="shared" ref="G12:AI12" si="15">G10*G11</f>
        <v>120436927.75344516</v>
      </c>
      <c r="H12" s="304">
        <f t="shared" si="15"/>
        <v>127521616.39548305</v>
      </c>
      <c r="I12" s="304">
        <f t="shared" si="15"/>
        <v>135023756.9912852</v>
      </c>
      <c r="J12" s="304">
        <f t="shared" si="15"/>
        <v>142967982.3912428</v>
      </c>
      <c r="K12" s="304">
        <f t="shared" si="15"/>
        <v>151380380.75854456</v>
      </c>
      <c r="L12" s="304">
        <f t="shared" si="15"/>
        <v>160288581.63972932</v>
      </c>
      <c r="M12" s="304">
        <f t="shared" si="15"/>
        <v>169721847.13022619</v>
      </c>
      <c r="N12" s="304">
        <f t="shared" si="15"/>
        <v>179711168.4367151</v>
      </c>
      <c r="O12" s="304">
        <f t="shared" si="15"/>
        <v>190289368.15603134</v>
      </c>
      <c r="P12" s="304">
        <f t="shared" si="15"/>
        <v>201491208.6092937</v>
      </c>
      <c r="Q12" s="304">
        <f t="shared" si="15"/>
        <v>213353506.59001136</v>
      </c>
      <c r="R12" s="304">
        <f t="shared" si="15"/>
        <v>225826026.9839597</v>
      </c>
      <c r="S12" s="304">
        <f t="shared" si="15"/>
        <v>239028765.30783549</v>
      </c>
      <c r="T12" s="304">
        <f t="shared" si="15"/>
        <v>253004528.14378771</v>
      </c>
      <c r="U12" s="304">
        <f t="shared" si="15"/>
        <v>267798634.27737626</v>
      </c>
      <c r="V12" s="304">
        <f t="shared" si="15"/>
        <v>283459062.27538854</v>
      </c>
      <c r="W12" s="304">
        <f t="shared" si="15"/>
        <v>300036606.74033803</v>
      </c>
      <c r="X12" s="304">
        <f t="shared" si="15"/>
        <v>317585043.75215554</v>
      </c>
      <c r="Y12" s="304">
        <f t="shared" si="15"/>
        <v>336161306.03764009</v>
      </c>
      <c r="Z12" s="304">
        <f t="shared" si="15"/>
        <v>355825668.44006085</v>
      </c>
      <c r="AA12" s="304">
        <f t="shared" si="15"/>
        <v>376641944.29500484</v>
      </c>
      <c r="AB12" s="304">
        <f t="shared" si="15"/>
        <v>398677693.35425431</v>
      </c>
      <c r="AC12" s="304">
        <f t="shared" si="15"/>
        <v>422004441.93725759</v>
      </c>
      <c r="AD12" s="304">
        <f t="shared" si="15"/>
        <v>446697916.02978778</v>
      </c>
      <c r="AE12" s="304">
        <f t="shared" si="15"/>
        <v>472838288.09173995</v>
      </c>
      <c r="AF12" s="304">
        <f t="shared" si="15"/>
        <v>500510438.38090003</v>
      </c>
      <c r="AG12" s="304">
        <f t="shared" si="15"/>
        <v>529804231.64702469</v>
      </c>
      <c r="AH12" s="304">
        <f t="shared" si="15"/>
        <v>560814810.10088706</v>
      </c>
      <c r="AI12" s="304">
        <f t="shared" si="15"/>
        <v>593642903.61621642</v>
      </c>
      <c r="AJ12" s="17"/>
      <c r="AK12" s="17"/>
    </row>
    <row r="13" spans="1:37">
      <c r="A13">
        <f t="shared" si="14"/>
        <v>9</v>
      </c>
      <c r="B13" s="51" t="s">
        <v>81</v>
      </c>
      <c r="C13" s="305"/>
      <c r="E13" s="306"/>
      <c r="F13" s="210">
        <f>F12/E12-1</f>
        <v>5.9550378597114761E-2</v>
      </c>
      <c r="G13" s="210">
        <f t="shared" ref="G13:AI13" si="16">G12/F12-1</f>
        <v>5.8819387588912253E-2</v>
      </c>
      <c r="H13" s="210">
        <f t="shared" si="16"/>
        <v>5.8824886803335197E-2</v>
      </c>
      <c r="I13" s="210">
        <f t="shared" si="16"/>
        <v>5.8830344280892399E-2</v>
      </c>
      <c r="J13" s="210">
        <f t="shared" si="16"/>
        <v>5.8835760291208183E-2</v>
      </c>
      <c r="K13" s="210">
        <f t="shared" si="16"/>
        <v>5.8841135103107067E-2</v>
      </c>
      <c r="L13" s="210">
        <f t="shared" si="16"/>
        <v>5.8846468984600886E-2</v>
      </c>
      <c r="M13" s="210">
        <f t="shared" si="16"/>
        <v>5.8851762202871249E-2</v>
      </c>
      <c r="N13" s="210">
        <f t="shared" si="16"/>
        <v>5.8857015024260217E-2</v>
      </c>
      <c r="O13" s="210">
        <f t="shared" si="16"/>
        <v>5.8862227714252091E-2</v>
      </c>
      <c r="P13" s="210">
        <f t="shared" si="16"/>
        <v>5.8867400537465642E-2</v>
      </c>
      <c r="Q13" s="210">
        <f t="shared" si="16"/>
        <v>5.8872533757636791E-2</v>
      </c>
      <c r="R13" s="210">
        <f t="shared" si="16"/>
        <v>5.8459411299557562E-2</v>
      </c>
      <c r="S13" s="210">
        <f t="shared" si="16"/>
        <v>5.8464201404090366E-2</v>
      </c>
      <c r="T13" s="210">
        <f t="shared" si="16"/>
        <v>5.8468957984840975E-2</v>
      </c>
      <c r="U13" s="210">
        <f t="shared" si="16"/>
        <v>5.847368125040342E-2</v>
      </c>
      <c r="V13" s="210">
        <f t="shared" si="16"/>
        <v>5.8478371408689611E-2</v>
      </c>
      <c r="W13" s="210">
        <f t="shared" si="16"/>
        <v>5.8483028666918901E-2</v>
      </c>
      <c r="X13" s="210">
        <f t="shared" si="16"/>
        <v>5.8487653231608983E-2</v>
      </c>
      <c r="Y13" s="210">
        <f t="shared" si="16"/>
        <v>5.8492245308571666E-2</v>
      </c>
      <c r="Z13" s="210">
        <f t="shared" si="16"/>
        <v>5.8496805102901783E-2</v>
      </c>
      <c r="AA13" s="210">
        <f t="shared" si="16"/>
        <v>5.8501332818968743E-2</v>
      </c>
      <c r="AB13" s="210">
        <f t="shared" si="16"/>
        <v>5.8505828660415871E-2</v>
      </c>
      <c r="AC13" s="210">
        <f t="shared" si="16"/>
        <v>5.8510292830142863E-2</v>
      </c>
      <c r="AD13" s="210">
        <f t="shared" si="16"/>
        <v>5.8514725530309786E-2</v>
      </c>
      <c r="AE13" s="210">
        <f t="shared" si="16"/>
        <v>5.8519126962322865E-2</v>
      </c>
      <c r="AF13" s="210">
        <f t="shared" si="16"/>
        <v>5.8523497326830487E-2</v>
      </c>
      <c r="AG13" s="210">
        <f t="shared" si="16"/>
        <v>5.8527836823717649E-2</v>
      </c>
      <c r="AH13" s="210">
        <f t="shared" si="16"/>
        <v>5.8532145652099521E-2</v>
      </c>
      <c r="AI13" s="210">
        <f t="shared" si="16"/>
        <v>5.8536424010314114E-2</v>
      </c>
    </row>
    <row r="14" spans="1:37">
      <c r="A14">
        <f t="shared" si="14"/>
        <v>10</v>
      </c>
      <c r="B14" s="51" t="s">
        <v>350</v>
      </c>
      <c r="C14" s="300">
        <v>0.11</v>
      </c>
      <c r="E14" s="304">
        <f>-$C$14*E12</f>
        <v>-11808884.034324501</v>
      </c>
      <c r="F14" s="304">
        <f t="shared" ref="F14:AI14" si="17">-$C$14*F12</f>
        <v>-12512107.54937795</v>
      </c>
      <c r="G14" s="304">
        <f t="shared" si="17"/>
        <v>-13248062.052878968</v>
      </c>
      <c r="H14" s="304">
        <f t="shared" si="17"/>
        <v>-14027377.803503135</v>
      </c>
      <c r="I14" s="304">
        <f t="shared" si="17"/>
        <v>-14852613.269041372</v>
      </c>
      <c r="J14" s="304">
        <f t="shared" si="17"/>
        <v>-15726478.063036708</v>
      </c>
      <c r="K14" s="304">
        <f t="shared" si="17"/>
        <v>-16651841.883439902</v>
      </c>
      <c r="L14" s="304">
        <f t="shared" si="17"/>
        <v>-17631743.980370227</v>
      </c>
      <c r="M14" s="304">
        <f t="shared" si="17"/>
        <v>-18669403.184324883</v>
      </c>
      <c r="N14" s="304">
        <f t="shared" si="17"/>
        <v>-19768228.528038662</v>
      </c>
      <c r="O14" s="304">
        <f t="shared" si="17"/>
        <v>-20931830.497163448</v>
      </c>
      <c r="P14" s="304">
        <f t="shared" si="17"/>
        <v>-22164032.947022308</v>
      </c>
      <c r="Q14" s="304">
        <f t="shared" si="17"/>
        <v>-23468885.724901248</v>
      </c>
      <c r="R14" s="304">
        <f t="shared" si="17"/>
        <v>-24840862.968235567</v>
      </c>
      <c r="S14" s="304">
        <f t="shared" si="17"/>
        <v>-26293164.183861904</v>
      </c>
      <c r="T14" s="304">
        <f t="shared" si="17"/>
        <v>-27830498.095816649</v>
      </c>
      <c r="U14" s="304">
        <f t="shared" si="17"/>
        <v>-29457849.770511389</v>
      </c>
      <c r="V14" s="304">
        <f t="shared" si="17"/>
        <v>-31180496.850292739</v>
      </c>
      <c r="W14" s="304">
        <f t="shared" si="17"/>
        <v>-33004026.741437182</v>
      </c>
      <c r="X14" s="304">
        <f t="shared" si="17"/>
        <v>-34934354.812737107</v>
      </c>
      <c r="Y14" s="304">
        <f t="shared" si="17"/>
        <v>-36977743.664140411</v>
      </c>
      <c r="Z14" s="304">
        <f t="shared" si="17"/>
        <v>-39140823.528406695</v>
      </c>
      <c r="AA14" s="304">
        <f t="shared" si="17"/>
        <v>-41430613.872450531</v>
      </c>
      <c r="AB14" s="304">
        <f t="shared" si="17"/>
        <v>-43854546.268967971</v>
      </c>
      <c r="AC14" s="304">
        <f t="shared" si="17"/>
        <v>-46420488.613098338</v>
      </c>
      <c r="AD14" s="304">
        <f t="shared" si="17"/>
        <v>-49136770.763276659</v>
      </c>
      <c r="AE14" s="304">
        <f t="shared" si="17"/>
        <v>-52012211.690091394</v>
      </c>
      <c r="AF14" s="304">
        <f t="shared" si="17"/>
        <v>-55056148.221899003</v>
      </c>
      <c r="AG14" s="304">
        <f t="shared" si="17"/>
        <v>-58278465.481172718</v>
      </c>
      <c r="AH14" s="304">
        <f t="shared" si="17"/>
        <v>-61689629.111097574</v>
      </c>
      <c r="AI14" s="304">
        <f t="shared" si="17"/>
        <v>-65300719.397783808</v>
      </c>
    </row>
    <row r="15" spans="1:37">
      <c r="A15">
        <f t="shared" si="14"/>
        <v>11</v>
      </c>
      <c r="B15" s="51" t="s">
        <v>312</v>
      </c>
      <c r="C15" s="305"/>
      <c r="E15" s="304">
        <f>E12+E14</f>
        <v>95544607.186807334</v>
      </c>
      <c r="F15" s="304">
        <f t="shared" ref="F15:AI15" si="18">F12+F14</f>
        <v>101234324.71769433</v>
      </c>
      <c r="G15" s="304">
        <f t="shared" si="18"/>
        <v>107188865.7005662</v>
      </c>
      <c r="H15" s="304">
        <f t="shared" si="18"/>
        <v>113494238.59197991</v>
      </c>
      <c r="I15" s="304">
        <f t="shared" si="18"/>
        <v>120171143.72224383</v>
      </c>
      <c r="J15" s="304">
        <f t="shared" si="18"/>
        <v>127241504.32820609</v>
      </c>
      <c r="K15" s="304">
        <f t="shared" si="18"/>
        <v>134728538.87510467</v>
      </c>
      <c r="L15" s="304">
        <f t="shared" si="18"/>
        <v>142656837.6593591</v>
      </c>
      <c r="M15" s="304">
        <f t="shared" si="18"/>
        <v>151052443.9459013</v>
      </c>
      <c r="N15" s="304">
        <f t="shared" si="18"/>
        <v>159942939.90867645</v>
      </c>
      <c r="O15" s="304">
        <f t="shared" si="18"/>
        <v>169357537.6588679</v>
      </c>
      <c r="P15" s="304">
        <f t="shared" si="18"/>
        <v>179327175.66227138</v>
      </c>
      <c r="Q15" s="304">
        <f t="shared" si="18"/>
        <v>189884620.8651101</v>
      </c>
      <c r="R15" s="304">
        <f t="shared" si="18"/>
        <v>200985164.01572412</v>
      </c>
      <c r="S15" s="304">
        <f t="shared" si="18"/>
        <v>212735601.12397358</v>
      </c>
      <c r="T15" s="304">
        <f t="shared" si="18"/>
        <v>225174030.04797107</v>
      </c>
      <c r="U15" s="304">
        <f t="shared" si="18"/>
        <v>238340784.50686488</v>
      </c>
      <c r="V15" s="304">
        <f t="shared" si="18"/>
        <v>252278565.4250958</v>
      </c>
      <c r="W15" s="304">
        <f t="shared" si="18"/>
        <v>267032579.99890083</v>
      </c>
      <c r="X15" s="304">
        <f t="shared" si="18"/>
        <v>282650688.93941844</v>
      </c>
      <c r="Y15" s="304">
        <f t="shared" si="18"/>
        <v>299183562.37349969</v>
      </c>
      <c r="Z15" s="304">
        <f t="shared" si="18"/>
        <v>316684844.91165417</v>
      </c>
      <c r="AA15" s="304">
        <f t="shared" si="18"/>
        <v>335211330.42255431</v>
      </c>
      <c r="AB15" s="304">
        <f t="shared" si="18"/>
        <v>354823147.08528632</v>
      </c>
      <c r="AC15" s="304">
        <f t="shared" si="18"/>
        <v>375583953.32415926</v>
      </c>
      <c r="AD15" s="304">
        <f t="shared" si="18"/>
        <v>397561145.26651114</v>
      </c>
      <c r="AE15" s="304">
        <f t="shared" si="18"/>
        <v>420826076.40164858</v>
      </c>
      <c r="AF15" s="304">
        <f t="shared" si="18"/>
        <v>445454290.15900099</v>
      </c>
      <c r="AG15" s="304">
        <f t="shared" si="18"/>
        <v>471525766.16585195</v>
      </c>
      <c r="AH15" s="304">
        <f t="shared" si="18"/>
        <v>499125180.98978949</v>
      </c>
      <c r="AI15" s="304">
        <f t="shared" si="18"/>
        <v>528342184.21843261</v>
      </c>
    </row>
    <row r="16" spans="1:37">
      <c r="A16">
        <f t="shared" si="14"/>
        <v>12</v>
      </c>
      <c r="B16" s="393" t="s">
        <v>310</v>
      </c>
      <c r="C16" s="305"/>
      <c r="E16" s="306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</row>
    <row r="17" spans="1:35">
      <c r="A17">
        <f t="shared" si="14"/>
        <v>13</v>
      </c>
      <c r="B17" s="393" t="s">
        <v>311</v>
      </c>
      <c r="D17" s="300"/>
      <c r="E17" s="307"/>
    </row>
    <row r="18" spans="1:35">
      <c r="A18">
        <f t="shared" si="14"/>
        <v>14</v>
      </c>
      <c r="B18" s="392"/>
      <c r="D18" s="300"/>
      <c r="E18" s="307"/>
    </row>
    <row r="19" spans="1:35" ht="18.75">
      <c r="A19">
        <f t="shared" si="14"/>
        <v>15</v>
      </c>
      <c r="B19" s="286" t="s">
        <v>313</v>
      </c>
      <c r="D19" s="300"/>
      <c r="E19" s="294">
        <f>E9</f>
        <v>2023</v>
      </c>
      <c r="F19" s="295">
        <f>F9</f>
        <v>2024</v>
      </c>
      <c r="G19" s="295">
        <f t="shared" ref="G19:AI19" si="19">G9</f>
        <v>2025</v>
      </c>
      <c r="H19" s="295">
        <f t="shared" si="19"/>
        <v>2026</v>
      </c>
      <c r="I19" s="295">
        <f t="shared" si="19"/>
        <v>2027</v>
      </c>
      <c r="J19" s="295">
        <f t="shared" si="19"/>
        <v>2028</v>
      </c>
      <c r="K19" s="295">
        <f t="shared" si="19"/>
        <v>2029</v>
      </c>
      <c r="L19" s="295">
        <f t="shared" si="19"/>
        <v>2030</v>
      </c>
      <c r="M19" s="295">
        <f t="shared" si="19"/>
        <v>2031</v>
      </c>
      <c r="N19" s="295">
        <f t="shared" si="19"/>
        <v>2032</v>
      </c>
      <c r="O19" s="295">
        <f t="shared" si="19"/>
        <v>2033</v>
      </c>
      <c r="P19" s="295">
        <f t="shared" si="19"/>
        <v>2034</v>
      </c>
      <c r="Q19" s="295">
        <f t="shared" si="19"/>
        <v>2035</v>
      </c>
      <c r="R19" s="295">
        <f t="shared" si="19"/>
        <v>2036</v>
      </c>
      <c r="S19" s="295">
        <f t="shared" si="19"/>
        <v>2037</v>
      </c>
      <c r="T19" s="295">
        <f t="shared" si="19"/>
        <v>2038</v>
      </c>
      <c r="U19" s="295">
        <f t="shared" si="19"/>
        <v>2039</v>
      </c>
      <c r="V19" s="295">
        <f t="shared" si="19"/>
        <v>2040</v>
      </c>
      <c r="W19" s="295">
        <f t="shared" si="19"/>
        <v>2041</v>
      </c>
      <c r="X19" s="295">
        <f t="shared" si="19"/>
        <v>2042</v>
      </c>
      <c r="Y19" s="295">
        <f t="shared" si="19"/>
        <v>2043</v>
      </c>
      <c r="Z19" s="295">
        <f t="shared" si="19"/>
        <v>2044</v>
      </c>
      <c r="AA19" s="295">
        <f t="shared" si="19"/>
        <v>2045</v>
      </c>
      <c r="AB19" s="295">
        <f t="shared" si="19"/>
        <v>2046</v>
      </c>
      <c r="AC19" s="295">
        <f t="shared" si="19"/>
        <v>2047</v>
      </c>
      <c r="AD19" s="295">
        <f t="shared" si="19"/>
        <v>2048</v>
      </c>
      <c r="AE19" s="295">
        <f t="shared" si="19"/>
        <v>2049</v>
      </c>
      <c r="AF19" s="295">
        <f t="shared" si="19"/>
        <v>2050</v>
      </c>
      <c r="AG19" s="295">
        <f t="shared" si="19"/>
        <v>2051</v>
      </c>
      <c r="AH19" s="295">
        <f t="shared" si="19"/>
        <v>2052</v>
      </c>
      <c r="AI19" s="295">
        <f t="shared" si="19"/>
        <v>2053</v>
      </c>
    </row>
    <row r="20" spans="1:35" ht="15.75">
      <c r="A20">
        <f t="shared" si="14"/>
        <v>16</v>
      </c>
      <c r="B20" s="285" t="s">
        <v>229</v>
      </c>
      <c r="D20" s="300"/>
      <c r="E20" s="307"/>
    </row>
    <row r="21" spans="1:35">
      <c r="A21">
        <f t="shared" si="14"/>
        <v>17</v>
      </c>
      <c r="B21" s="1" t="s">
        <v>19</v>
      </c>
      <c r="D21" s="300"/>
      <c r="E21" s="307"/>
    </row>
    <row r="22" spans="1:35">
      <c r="A22">
        <f t="shared" si="14"/>
        <v>18</v>
      </c>
      <c r="B22" s="279" t="s">
        <v>211</v>
      </c>
      <c r="D22" s="300"/>
      <c r="E22" s="276">
        <v>2312895.1016113581</v>
      </c>
      <c r="F22" s="277">
        <v>2373079.3950487645</v>
      </c>
      <c r="G22" s="277">
        <v>2428618.0104887169</v>
      </c>
      <c r="H22" s="277">
        <v>2484792.1212156592</v>
      </c>
      <c r="I22" s="277">
        <v>2541879.4187663789</v>
      </c>
      <c r="J22" s="277">
        <v>2598547.6062083035</v>
      </c>
      <c r="K22" s="277">
        <v>2656443.3938146424</v>
      </c>
      <c r="L22" s="277">
        <v>2716696.2265243279</v>
      </c>
      <c r="M22" s="277">
        <v>2780603.5713847792</v>
      </c>
      <c r="N22" s="277">
        <v>2840361.8213641071</v>
      </c>
      <c r="O22" s="277">
        <v>2901411.4349402124</v>
      </c>
      <c r="P22" s="277">
        <v>2958427.9247534936</v>
      </c>
      <c r="Q22" s="277">
        <v>3015162.7409925028</v>
      </c>
      <c r="R22" s="277">
        <v>3070379.3361425912</v>
      </c>
      <c r="S22" s="277">
        <v>3127418.7830071421</v>
      </c>
      <c r="T22" s="277">
        <v>3186455.425589968</v>
      </c>
      <c r="U22" s="277">
        <v>3247662.5212332886</v>
      </c>
      <c r="V22" s="277">
        <v>3311215.6877163453</v>
      </c>
      <c r="W22" s="277">
        <v>3378935.2876303345</v>
      </c>
      <c r="X22" s="277">
        <v>3449047.3533869036</v>
      </c>
      <c r="Y22" s="277">
        <f>X22*(1+Y$29)</f>
        <v>3520614.2270478001</v>
      </c>
      <c r="Z22" s="277">
        <f t="shared" ref="Z22:AI22" si="20">Y22*(1+Z$29)</f>
        <v>3593666.095514745</v>
      </c>
      <c r="AA22" s="277">
        <f t="shared" si="20"/>
        <v>3668233.7720601531</v>
      </c>
      <c r="AB22" s="277">
        <f t="shared" si="20"/>
        <v>3744348.7093241685</v>
      </c>
      <c r="AC22" s="277">
        <f t="shared" si="20"/>
        <v>3822043.0125813852</v>
      </c>
      <c r="AD22" s="277">
        <f t="shared" si="20"/>
        <v>3901349.4532828503</v>
      </c>
      <c r="AE22" s="277">
        <f t="shared" si="20"/>
        <v>3982301.4828790589</v>
      </c>
      <c r="AF22" s="277">
        <f t="shared" si="20"/>
        <v>4064933.2469297727</v>
      </c>
      <c r="AG22" s="277">
        <f t="shared" si="20"/>
        <v>4149279.5995066161</v>
      </c>
      <c r="AH22" s="277">
        <f t="shared" si="20"/>
        <v>4235376.1178945191</v>
      </c>
      <c r="AI22" s="277">
        <f t="shared" si="20"/>
        <v>4323259.1175982151</v>
      </c>
    </row>
    <row r="23" spans="1:35">
      <c r="A23">
        <f t="shared" si="14"/>
        <v>19</v>
      </c>
      <c r="B23" s="279" t="s">
        <v>212</v>
      </c>
      <c r="D23" s="300"/>
      <c r="E23" s="276">
        <v>503368.26886620506</v>
      </c>
      <c r="F23" s="277">
        <v>516466.51252603059</v>
      </c>
      <c r="G23" s="277">
        <v>528553.69135647477</v>
      </c>
      <c r="H23" s="277">
        <v>540779.17657282553</v>
      </c>
      <c r="I23" s="277">
        <v>553203.40373398631</v>
      </c>
      <c r="J23" s="277">
        <v>565536.41762318276</v>
      </c>
      <c r="K23" s="277">
        <v>578136.6009872033</v>
      </c>
      <c r="L23" s="277">
        <v>591249.76123136212</v>
      </c>
      <c r="M23" s="277">
        <v>605158.27335014753</v>
      </c>
      <c r="N23" s="277">
        <v>618163.79479451024</v>
      </c>
      <c r="O23" s="277">
        <v>631450.36290533619</v>
      </c>
      <c r="P23" s="277">
        <v>643859.17978343146</v>
      </c>
      <c r="Q23" s="277">
        <v>656206.69446958206</v>
      </c>
      <c r="R23" s="277">
        <v>668223.79022719874</v>
      </c>
      <c r="S23" s="277">
        <v>680637.60337648168</v>
      </c>
      <c r="T23" s="277">
        <v>693486.07737596671</v>
      </c>
      <c r="U23" s="277">
        <v>706806.91918796313</v>
      </c>
      <c r="V23" s="277">
        <v>720638.34948986256</v>
      </c>
      <c r="W23" s="277">
        <v>735376.54395154328</v>
      </c>
      <c r="X23" s="277">
        <v>750635.42410651874</v>
      </c>
      <c r="Y23" s="277">
        <f t="shared" ref="Y23:AI27" si="21">X23*(1+Y$29)</f>
        <v>766210.92222476634</v>
      </c>
      <c r="Z23" s="277">
        <f t="shared" si="21"/>
        <v>782109.60805017594</v>
      </c>
      <c r="AA23" s="277">
        <f t="shared" si="21"/>
        <v>798338.18764718715</v>
      </c>
      <c r="AB23" s="277">
        <f t="shared" si="21"/>
        <v>814903.50622940669</v>
      </c>
      <c r="AC23" s="277">
        <f t="shared" si="21"/>
        <v>831812.55104691908</v>
      </c>
      <c r="AD23" s="277">
        <f t="shared" si="21"/>
        <v>849072.45433350781</v>
      </c>
      <c r="AE23" s="277">
        <f t="shared" si="21"/>
        <v>866690.49631503143</v>
      </c>
      <c r="AF23" s="277">
        <f t="shared" si="21"/>
        <v>884674.10828022193</v>
      </c>
      <c r="AG23" s="277">
        <f t="shared" si="21"/>
        <v>903030.87571520195</v>
      </c>
      <c r="AH23" s="277">
        <f t="shared" si="21"/>
        <v>921768.5415030421</v>
      </c>
      <c r="AI23" s="277">
        <f t="shared" si="21"/>
        <v>940895.00918970851</v>
      </c>
    </row>
    <row r="24" spans="1:35">
      <c r="A24">
        <f t="shared" si="14"/>
        <v>20</v>
      </c>
      <c r="B24" s="279" t="s">
        <v>213</v>
      </c>
      <c r="D24" s="300"/>
      <c r="E24" s="276">
        <v>1278502.0293638443</v>
      </c>
      <c r="F24" s="277">
        <v>1311770.1794161077</v>
      </c>
      <c r="G24" s="277">
        <v>1342470.332007796</v>
      </c>
      <c r="H24" s="277">
        <v>1373521.7681546714</v>
      </c>
      <c r="I24" s="277">
        <v>1405077.9877681958</v>
      </c>
      <c r="J24" s="277">
        <v>1436402.5353425306</v>
      </c>
      <c r="K24" s="277">
        <v>1468405.6650541869</v>
      </c>
      <c r="L24" s="277">
        <v>1501711.7016490093</v>
      </c>
      <c r="M24" s="277">
        <v>1537037.8476719819</v>
      </c>
      <c r="N24" s="277">
        <v>1570070.4931285677</v>
      </c>
      <c r="O24" s="277">
        <v>1603816.9673178003</v>
      </c>
      <c r="P24" s="277">
        <v>1635334.0464463339</v>
      </c>
      <c r="Q24" s="277">
        <v>1666695.4245073723</v>
      </c>
      <c r="R24" s="277">
        <v>1697217.5735251848</v>
      </c>
      <c r="S24" s="277">
        <v>1728747.342652766</v>
      </c>
      <c r="T24" s="277">
        <v>1761381.1042515459</v>
      </c>
      <c r="U24" s="277">
        <v>1795214.6300076139</v>
      </c>
      <c r="V24" s="277">
        <v>1830344.9963888989</v>
      </c>
      <c r="W24" s="277">
        <v>1867778.4475892689</v>
      </c>
      <c r="X24" s="277">
        <v>1906534.3852408358</v>
      </c>
      <c r="Y24" s="277">
        <f t="shared" si="21"/>
        <v>1946094.498947219</v>
      </c>
      <c r="Z24" s="277">
        <f t="shared" si="21"/>
        <v>1986475.47516129</v>
      </c>
      <c r="AA24" s="277">
        <f t="shared" si="21"/>
        <v>2027694.3465756627</v>
      </c>
      <c r="AB24" s="277">
        <f t="shared" si="21"/>
        <v>2069768.4993070809</v>
      </c>
      <c r="AC24" s="277">
        <f t="shared" si="21"/>
        <v>2112715.6802298813</v>
      </c>
      <c r="AD24" s="277">
        <f t="shared" si="21"/>
        <v>2156554.0044616233</v>
      </c>
      <c r="AE24" s="277">
        <f t="shared" si="21"/>
        <v>2201301.9630040447</v>
      </c>
      <c r="AF24" s="277">
        <f t="shared" si="21"/>
        <v>2246978.4305425645</v>
      </c>
      <c r="AG24" s="277">
        <f t="shared" si="21"/>
        <v>2293602.6734076231</v>
      </c>
      <c r="AH24" s="277">
        <f t="shared" si="21"/>
        <v>2341194.3577012205</v>
      </c>
      <c r="AI24" s="277">
        <f t="shared" si="21"/>
        <v>2389773.5575920753</v>
      </c>
    </row>
    <row r="25" spans="1:35">
      <c r="A25">
        <f t="shared" si="14"/>
        <v>21</v>
      </c>
      <c r="B25" s="279" t="s">
        <v>214</v>
      </c>
      <c r="D25" s="300"/>
      <c r="E25" s="276">
        <v>4442.7515549444324</v>
      </c>
      <c r="F25" s="277">
        <v>4558.357257540275</v>
      </c>
      <c r="G25" s="277">
        <v>4665.0392553245265</v>
      </c>
      <c r="H25" s="277">
        <v>4772.9419516490925</v>
      </c>
      <c r="I25" s="277">
        <v>4882.5987535439726</v>
      </c>
      <c r="J25" s="277">
        <v>4991.4505028939939</v>
      </c>
      <c r="K25" s="277">
        <v>5102.6603023499219</v>
      </c>
      <c r="L25" s="277">
        <v>5218.397659407</v>
      </c>
      <c r="M25" s="277">
        <v>5341.1548287889282</v>
      </c>
      <c r="N25" s="277">
        <v>5455.9421608350085</v>
      </c>
      <c r="O25" s="277">
        <v>5573.2100237203767</v>
      </c>
      <c r="P25" s="277">
        <v>5682.7308137462414</v>
      </c>
      <c r="Q25" s="277">
        <v>5791.710547798918</v>
      </c>
      <c r="R25" s="277">
        <v>5897.7739891503606</v>
      </c>
      <c r="S25" s="277">
        <v>6007.3388764961401</v>
      </c>
      <c r="T25" s="277">
        <v>6120.7401005511429</v>
      </c>
      <c r="U25" s="277">
        <v>6238.310464703648</v>
      </c>
      <c r="V25" s="277">
        <v>6360.3873064149448</v>
      </c>
      <c r="W25" s="277">
        <v>6490.4672904178879</v>
      </c>
      <c r="X25" s="277">
        <v>6625.1428703624142</v>
      </c>
      <c r="Y25" s="277">
        <f t="shared" si="21"/>
        <v>6762.6129350523115</v>
      </c>
      <c r="Z25" s="277">
        <f t="shared" si="21"/>
        <v>6902.93546935013</v>
      </c>
      <c r="AA25" s="277">
        <f t="shared" si="21"/>
        <v>7046.1696612898786</v>
      </c>
      <c r="AB25" s="277">
        <f t="shared" si="21"/>
        <v>7192.3759270425326</v>
      </c>
      <c r="AC25" s="277">
        <f t="shared" si="21"/>
        <v>7341.6159363995694</v>
      </c>
      <c r="AD25" s="277">
        <f t="shared" si="21"/>
        <v>7493.952638785282</v>
      </c>
      <c r="AE25" s="277">
        <f t="shared" si="21"/>
        <v>7649.4502898088413</v>
      </c>
      <c r="AF25" s="277">
        <f t="shared" si="21"/>
        <v>7808.1744783673057</v>
      </c>
      <c r="AG25" s="277">
        <f t="shared" si="21"/>
        <v>7970.1921543110157</v>
      </c>
      <c r="AH25" s="277">
        <f t="shared" si="21"/>
        <v>8135.5716566830315</v>
      </c>
      <c r="AI25" s="277">
        <f t="shared" si="21"/>
        <v>8304.3827425445397</v>
      </c>
    </row>
    <row r="26" spans="1:35">
      <c r="A26">
        <f t="shared" si="14"/>
        <v>22</v>
      </c>
      <c r="B26" s="279" t="s">
        <v>215</v>
      </c>
      <c r="D26" s="300"/>
      <c r="E26" s="276">
        <v>1421987.1195348294</v>
      </c>
      <c r="F26" s="277">
        <v>1458988.9230349844</v>
      </c>
      <c r="G26" s="277">
        <v>1493134.525114988</v>
      </c>
      <c r="H26" s="277">
        <v>1527670.8349759004</v>
      </c>
      <c r="I26" s="277">
        <v>1562768.5796810624</v>
      </c>
      <c r="J26" s="277">
        <v>1597608.6520101803</v>
      </c>
      <c r="K26" s="277">
        <v>1633203.4631169105</v>
      </c>
      <c r="L26" s="277">
        <v>1670247.4051309554</v>
      </c>
      <c r="M26" s="277">
        <v>1709538.1715699174</v>
      </c>
      <c r="N26" s="277">
        <v>1746278.040013301</v>
      </c>
      <c r="O26" s="277">
        <v>1783811.8495221373</v>
      </c>
      <c r="P26" s="277">
        <v>1818866.0610421877</v>
      </c>
      <c r="Q26" s="277">
        <v>1853747.097309177</v>
      </c>
      <c r="R26" s="277">
        <v>1887694.7186402497</v>
      </c>
      <c r="S26" s="277">
        <v>1922763.0443461046</v>
      </c>
      <c r="T26" s="277">
        <v>1959059.2625683974</v>
      </c>
      <c r="U26" s="277">
        <v>1996689.8933602141</v>
      </c>
      <c r="V26" s="277">
        <v>2035762.9079909245</v>
      </c>
      <c r="W26" s="277">
        <v>2077397.4805016527</v>
      </c>
      <c r="X26" s="277">
        <v>2120502.9608843825</v>
      </c>
      <c r="Y26" s="277">
        <f t="shared" si="21"/>
        <v>2164502.8692504261</v>
      </c>
      <c r="Z26" s="277">
        <f t="shared" si="21"/>
        <v>2209415.7647576965</v>
      </c>
      <c r="AA26" s="277">
        <f t="shared" si="21"/>
        <v>2255260.5916620111</v>
      </c>
      <c r="AB26" s="277">
        <f t="shared" si="21"/>
        <v>2302056.6873077783</v>
      </c>
      <c r="AC26" s="277">
        <f t="shared" si="21"/>
        <v>2349823.790284487</v>
      </c>
      <c r="AD26" s="277">
        <f t="shared" si="21"/>
        <v>2398582.0487524429</v>
      </c>
      <c r="AE26" s="277">
        <f t="shared" si="21"/>
        <v>2448352.0289412607</v>
      </c>
      <c r="AF26" s="277">
        <f t="shared" si="21"/>
        <v>2499154.7238246971</v>
      </c>
      <c r="AG26" s="277">
        <f t="shared" si="21"/>
        <v>2551011.561975487</v>
      </c>
      <c r="AH26" s="277">
        <f t="shared" si="21"/>
        <v>2603944.4166039126</v>
      </c>
      <c r="AI26" s="277">
        <f t="shared" si="21"/>
        <v>2657975.6147839231</v>
      </c>
    </row>
    <row r="27" spans="1:35" s="105" customFormat="1">
      <c r="A27">
        <f t="shared" si="14"/>
        <v>23</v>
      </c>
      <c r="B27" s="281" t="s">
        <v>216</v>
      </c>
      <c r="D27" s="308"/>
      <c r="E27" s="282">
        <v>3228157.0224144785</v>
      </c>
      <c r="F27" s="283">
        <v>3312157.5243670568</v>
      </c>
      <c r="G27" s="283">
        <v>3389673.9544562357</v>
      </c>
      <c r="H27" s="283">
        <v>3468077.3588712183</v>
      </c>
      <c r="I27" s="283">
        <v>3547755.317612465</v>
      </c>
      <c r="J27" s="283">
        <v>3626848.3154361453</v>
      </c>
      <c r="K27" s="283">
        <v>3707654.7009913796</v>
      </c>
      <c r="L27" s="283">
        <v>3791750.8646680755</v>
      </c>
      <c r="M27" s="283">
        <v>3880947.7088965056</v>
      </c>
      <c r="N27" s="283">
        <v>3964353.5729080508</v>
      </c>
      <c r="O27" s="283">
        <v>4049561.8206336377</v>
      </c>
      <c r="P27" s="283">
        <v>4129140.9515055637</v>
      </c>
      <c r="Q27" s="283">
        <v>4208326.9445623849</v>
      </c>
      <c r="R27" s="283">
        <v>4285393.9240649976</v>
      </c>
      <c r="S27" s="283">
        <v>4365005.096583006</v>
      </c>
      <c r="T27" s="283">
        <v>4447403.7977609141</v>
      </c>
      <c r="U27" s="283">
        <v>4532831.8465664666</v>
      </c>
      <c r="V27" s="283">
        <v>4621534.3564797025</v>
      </c>
      <c r="W27" s="283">
        <v>4716052.0463935873</v>
      </c>
      <c r="X27" s="283">
        <v>4813908.9519101279</v>
      </c>
      <c r="Y27" s="283">
        <f t="shared" si="21"/>
        <v>4913796.3638466736</v>
      </c>
      <c r="Z27" s="283">
        <f t="shared" si="21"/>
        <v>5015756.4147057775</v>
      </c>
      <c r="AA27" s="283">
        <f t="shared" si="21"/>
        <v>5119832.1112289308</v>
      </c>
      <c r="AB27" s="283">
        <f t="shared" si="21"/>
        <v>5226067.3525367985</v>
      </c>
      <c r="AC27" s="283">
        <f t="shared" si="21"/>
        <v>5334506.9486458693</v>
      </c>
      <c r="AD27" s="283">
        <f t="shared" si="21"/>
        <v>5445196.6393693145</v>
      </c>
      <c r="AE27" s="283">
        <f t="shared" si="21"/>
        <v>5558183.1136100367</v>
      </c>
      <c r="AF27" s="283">
        <f t="shared" si="21"/>
        <v>5673514.0290540485</v>
      </c>
      <c r="AG27" s="283">
        <f t="shared" si="21"/>
        <v>5791238.0322724776</v>
      </c>
      <c r="AH27" s="283">
        <f t="shared" si="21"/>
        <v>5911404.7792406892</v>
      </c>
      <c r="AI27" s="283">
        <f t="shared" si="21"/>
        <v>6034064.9562831698</v>
      </c>
    </row>
    <row r="28" spans="1:35">
      <c r="A28">
        <f t="shared" si="14"/>
        <v>24</v>
      </c>
      <c r="B28" s="1" t="s">
        <v>217</v>
      </c>
      <c r="D28" s="300"/>
      <c r="E28" s="278">
        <f>SUM(E22:E27)</f>
        <v>8749352.29334566</v>
      </c>
      <c r="F28" s="284">
        <f t="shared" ref="F28:AI28" si="22">SUM(F22:F27)</f>
        <v>8977020.8916504849</v>
      </c>
      <c r="G28" s="284">
        <f t="shared" si="22"/>
        <v>9187115.552679535</v>
      </c>
      <c r="H28" s="284">
        <f t="shared" si="22"/>
        <v>9399614.2017419245</v>
      </c>
      <c r="I28" s="284">
        <f t="shared" si="22"/>
        <v>9615567.3063156325</v>
      </c>
      <c r="J28" s="284">
        <f t="shared" si="22"/>
        <v>9829934.9771232363</v>
      </c>
      <c r="K28" s="284">
        <f t="shared" si="22"/>
        <v>10048946.484266672</v>
      </c>
      <c r="L28" s="284">
        <f t="shared" si="22"/>
        <v>10276874.356863137</v>
      </c>
      <c r="M28" s="284">
        <f t="shared" si="22"/>
        <v>10518626.72770212</v>
      </c>
      <c r="N28" s="284">
        <f t="shared" si="22"/>
        <v>10744683.664369371</v>
      </c>
      <c r="O28" s="284">
        <f t="shared" si="22"/>
        <v>10975625.645342845</v>
      </c>
      <c r="P28" s="284">
        <f t="shared" si="22"/>
        <v>11191310.894344756</v>
      </c>
      <c r="Q28" s="284">
        <f t="shared" si="22"/>
        <v>11405930.612388818</v>
      </c>
      <c r="R28" s="284">
        <f t="shared" si="22"/>
        <v>11614807.116589373</v>
      </c>
      <c r="S28" s="284">
        <f t="shared" si="22"/>
        <v>11830579.208841996</v>
      </c>
      <c r="T28" s="284">
        <f t="shared" si="22"/>
        <v>12053906.407647343</v>
      </c>
      <c r="U28" s="284">
        <f t="shared" si="22"/>
        <v>12285444.12082025</v>
      </c>
      <c r="V28" s="284">
        <f t="shared" si="22"/>
        <v>12525856.685372148</v>
      </c>
      <c r="W28" s="284">
        <f t="shared" si="22"/>
        <v>12782030.273356805</v>
      </c>
      <c r="X28" s="284">
        <f t="shared" si="22"/>
        <v>13047254.218399134</v>
      </c>
      <c r="Y28" s="284">
        <f t="shared" si="22"/>
        <v>13317981.494251937</v>
      </c>
      <c r="Z28" s="284">
        <f t="shared" si="22"/>
        <v>13594326.293659035</v>
      </c>
      <c r="AA28" s="284">
        <f t="shared" si="22"/>
        <v>13876405.178835236</v>
      </c>
      <c r="AB28" s="284">
        <f t="shared" si="22"/>
        <v>14164337.130632274</v>
      </c>
      <c r="AC28" s="284">
        <f t="shared" si="22"/>
        <v>14458243.598724943</v>
      </c>
      <c r="AD28" s="284">
        <f t="shared" si="22"/>
        <v>14758248.552838525</v>
      </c>
      <c r="AE28" s="284">
        <f t="shared" si="22"/>
        <v>15064478.535039242</v>
      </c>
      <c r="AF28" s="284">
        <f t="shared" si="22"/>
        <v>15377062.713109672</v>
      </c>
      <c r="AG28" s="284">
        <f t="shared" si="22"/>
        <v>15696132.935031716</v>
      </c>
      <c r="AH28" s="284">
        <f t="shared" si="22"/>
        <v>16021823.784600068</v>
      </c>
      <c r="AI28" s="284">
        <f t="shared" si="22"/>
        <v>16354272.638189636</v>
      </c>
    </row>
    <row r="29" spans="1:35">
      <c r="A29">
        <f t="shared" si="14"/>
        <v>25</v>
      </c>
      <c r="C29" t="s">
        <v>44</v>
      </c>
      <c r="D29" s="210">
        <f>AVERAGE(F29:AI29)</f>
        <v>2.1070529831565113E-2</v>
      </c>
      <c r="E29" s="307"/>
      <c r="F29" s="210">
        <f>F28/E28-1</f>
        <v>2.6021194560650995E-2</v>
      </c>
      <c r="G29" s="210">
        <f t="shared" ref="G29:X29" si="23">G28/F28-1</f>
        <v>2.3403606114413611E-2</v>
      </c>
      <c r="H29" s="210">
        <f t="shared" si="23"/>
        <v>2.3130072528630752E-2</v>
      </c>
      <c r="I29" s="210">
        <f t="shared" si="23"/>
        <v>2.2974677464282278E-2</v>
      </c>
      <c r="J29" s="210">
        <f t="shared" si="23"/>
        <v>2.2293814184713101E-2</v>
      </c>
      <c r="K29" s="210">
        <f t="shared" si="23"/>
        <v>2.2280056546979399E-2</v>
      </c>
      <c r="L29" s="210">
        <f t="shared" si="23"/>
        <v>2.2681767979690681E-2</v>
      </c>
      <c r="M29" s="210">
        <f t="shared" si="23"/>
        <v>2.3523920060143144E-2</v>
      </c>
      <c r="N29" s="210">
        <f t="shared" si="23"/>
        <v>2.1491107396358178E-2</v>
      </c>
      <c r="O29" s="210">
        <f t="shared" si="23"/>
        <v>2.1493604482680562E-2</v>
      </c>
      <c r="P29" s="210">
        <f t="shared" si="23"/>
        <v>1.9651294237921668E-2</v>
      </c>
      <c r="Q29" s="210">
        <f t="shared" si="23"/>
        <v>1.9177352865115571E-2</v>
      </c>
      <c r="R29" s="210">
        <f t="shared" si="23"/>
        <v>1.8312973425743895E-2</v>
      </c>
      <c r="S29" s="210">
        <f t="shared" si="23"/>
        <v>1.8577328929073378E-2</v>
      </c>
      <c r="T29" s="210">
        <f t="shared" si="23"/>
        <v>1.8877114540464479E-2</v>
      </c>
      <c r="U29" s="210">
        <f t="shared" si="23"/>
        <v>1.920852090124181E-2</v>
      </c>
      <c r="V29" s="210">
        <f t="shared" si="23"/>
        <v>1.956889487979252E-2</v>
      </c>
      <c r="W29" s="210">
        <f t="shared" si="23"/>
        <v>2.0451582228608656E-2</v>
      </c>
      <c r="X29" s="210">
        <f t="shared" si="23"/>
        <v>2.0749750968370728E-2</v>
      </c>
      <c r="Y29" s="289">
        <f>X29</f>
        <v>2.0749750968370728E-2</v>
      </c>
      <c r="Z29" s="289">
        <f t="shared" ref="Z29:AI29" si="24">Y29</f>
        <v>2.0749750968370728E-2</v>
      </c>
      <c r="AA29" s="289">
        <f t="shared" si="24"/>
        <v>2.0749750968370728E-2</v>
      </c>
      <c r="AB29" s="289">
        <f t="shared" si="24"/>
        <v>2.0749750968370728E-2</v>
      </c>
      <c r="AC29" s="289">
        <f t="shared" si="24"/>
        <v>2.0749750968370728E-2</v>
      </c>
      <c r="AD29" s="289">
        <f t="shared" si="24"/>
        <v>2.0749750968370728E-2</v>
      </c>
      <c r="AE29" s="289">
        <f t="shared" si="24"/>
        <v>2.0749750968370728E-2</v>
      </c>
      <c r="AF29" s="289">
        <f t="shared" si="24"/>
        <v>2.0749750968370728E-2</v>
      </c>
      <c r="AG29" s="289">
        <f t="shared" si="24"/>
        <v>2.0749750968370728E-2</v>
      </c>
      <c r="AH29" s="289">
        <f t="shared" si="24"/>
        <v>2.0749750968370728E-2</v>
      </c>
      <c r="AI29" s="289">
        <f t="shared" si="24"/>
        <v>2.0749750968370728E-2</v>
      </c>
    </row>
    <row r="30" spans="1:35">
      <c r="A30">
        <f t="shared" si="14"/>
        <v>26</v>
      </c>
      <c r="B30" s="1" t="s">
        <v>218</v>
      </c>
      <c r="D30" s="300"/>
      <c r="E30" s="307"/>
    </row>
    <row r="31" spans="1:35">
      <c r="A31">
        <f t="shared" si="14"/>
        <v>27</v>
      </c>
      <c r="B31" s="279" t="s">
        <v>351</v>
      </c>
      <c r="D31" s="300"/>
      <c r="E31" s="276">
        <v>767527.90524907177</v>
      </c>
      <c r="F31" s="277">
        <v>787499.89820228668</v>
      </c>
      <c r="G31" s="277">
        <v>805930.23563495395</v>
      </c>
      <c r="H31" s="277">
        <v>824571.46043820679</v>
      </c>
      <c r="I31" s="277">
        <v>843515.72378802684</v>
      </c>
      <c r="J31" s="277">
        <v>862320.90659604105</v>
      </c>
      <c r="K31" s="277">
        <v>881533.4651566433</v>
      </c>
      <c r="L31" s="277">
        <v>901528.20267965912</v>
      </c>
      <c r="M31" s="277">
        <v>922735.68005145993</v>
      </c>
      <c r="N31" s="277">
        <v>942566.29164989747</v>
      </c>
      <c r="O31" s="277">
        <v>962825.43872132723</v>
      </c>
      <c r="P31" s="277">
        <v>981746.20471739606</v>
      </c>
      <c r="Q31" s="277">
        <v>1000573.4981092495</v>
      </c>
      <c r="R31" s="277">
        <v>1018896.9739906278</v>
      </c>
      <c r="S31" s="277">
        <v>1037825.3582212894</v>
      </c>
      <c r="T31" s="277">
        <v>1057416.5063814311</v>
      </c>
      <c r="U31" s="277">
        <v>1077727.913445577</v>
      </c>
      <c r="V31" s="277">
        <v>1098817.8576928119</v>
      </c>
      <c r="W31" s="277">
        <v>1121290.4214636798</v>
      </c>
      <c r="X31" s="277">
        <v>1144556.9184722705</v>
      </c>
      <c r="Y31" s="277">
        <f>X31*(1+Y$37)</f>
        <v>1168306.1894996958</v>
      </c>
      <c r="Z31" s="277">
        <f t="shared" ref="Z31:AI31" si="25">Y31*(1+Z$37)</f>
        <v>1192548.2519866207</v>
      </c>
      <c r="AA31" s="277">
        <f t="shared" si="25"/>
        <v>1217293.3312331089</v>
      </c>
      <c r="AB31" s="277">
        <f t="shared" si="25"/>
        <v>1242551.8647116544</v>
      </c>
      <c r="AC31" s="277">
        <f t="shared" si="25"/>
        <v>1268334.5064697058</v>
      </c>
      <c r="AD31" s="277">
        <f t="shared" si="25"/>
        <v>1294652.1316235436</v>
      </c>
      <c r="AE31" s="277">
        <f t="shared" si="25"/>
        <v>1321515.8409454024</v>
      </c>
      <c r="AF31" s="277">
        <f t="shared" si="25"/>
        <v>1348936.9655457765</v>
      </c>
      <c r="AG31" s="277">
        <f t="shared" si="25"/>
        <v>1376927.0716528811</v>
      </c>
      <c r="AH31" s="277">
        <f t="shared" si="25"/>
        <v>1405497.9654912862</v>
      </c>
      <c r="AI31" s="277">
        <f t="shared" si="25"/>
        <v>1434661.6982617821</v>
      </c>
    </row>
    <row r="32" spans="1:35">
      <c r="A32">
        <f t="shared" si="14"/>
        <v>28</v>
      </c>
      <c r="B32" s="279" t="s">
        <v>213</v>
      </c>
      <c r="D32" s="300"/>
      <c r="E32" s="276">
        <v>3255162.8875869</v>
      </c>
      <c r="F32" s="277">
        <v>3339866.1144114081</v>
      </c>
      <c r="G32" s="277">
        <v>3418031.0254279701</v>
      </c>
      <c r="H32" s="277">
        <v>3497090.3309512292</v>
      </c>
      <c r="I32" s="277">
        <v>3577434.853368294</v>
      </c>
      <c r="J32" s="277">
        <v>3657189.5212472035</v>
      </c>
      <c r="K32" s="277">
        <v>3738671.910583612</v>
      </c>
      <c r="L32" s="277">
        <v>3823471.5994116561</v>
      </c>
      <c r="M32" s="277">
        <v>3913414.6396684432</v>
      </c>
      <c r="N32" s="277">
        <v>3997518.2539760382</v>
      </c>
      <c r="O32" s="277">
        <v>4083439.3302392946</v>
      </c>
      <c r="P32" s="277">
        <v>4163684.1980205295</v>
      </c>
      <c r="Q32" s="277">
        <v>4243532.6391048748</v>
      </c>
      <c r="R32" s="277">
        <v>4321244.3395560784</v>
      </c>
      <c r="S32" s="277">
        <v>4401521.5170349088</v>
      </c>
      <c r="T32" s="277">
        <v>4484609.5428642947</v>
      </c>
      <c r="U32" s="277">
        <v>4570752.259002313</v>
      </c>
      <c r="V32" s="277">
        <v>4660196.8294803044</v>
      </c>
      <c r="W32" s="277">
        <v>4755505.228139922</v>
      </c>
      <c r="X32" s="277">
        <v>4854180.7773526087</v>
      </c>
      <c r="Y32" s="277">
        <f t="shared" ref="Y32:AI35" si="26">X32*(1+Y$37)</f>
        <v>4954903.8196381275</v>
      </c>
      <c r="Z32" s="277">
        <f t="shared" si="26"/>
        <v>5057716.8399678478</v>
      </c>
      <c r="AA32" s="277">
        <f t="shared" si="26"/>
        <v>5162663.2048657155</v>
      </c>
      <c r="AB32" s="277">
        <f t="shared" si="26"/>
        <v>5269787.18070025</v>
      </c>
      <c r="AC32" s="277">
        <f t="shared" si="26"/>
        <v>5379133.9523560926</v>
      </c>
      <c r="AD32" s="277">
        <f t="shared" si="26"/>
        <v>5490749.6422929894</v>
      </c>
      <c r="AE32" s="277">
        <f t="shared" si="26"/>
        <v>5604681.3300002394</v>
      </c>
      <c r="AF32" s="277">
        <f t="shared" si="26"/>
        <v>5720977.0718548214</v>
      </c>
      <c r="AG32" s="277">
        <f t="shared" si="26"/>
        <v>5839685.9213915681</v>
      </c>
      <c r="AH32" s="277">
        <f t="shared" si="26"/>
        <v>5960857.9499939438</v>
      </c>
      <c r="AI32" s="277">
        <f t="shared" si="26"/>
        <v>6084544.2680141507</v>
      </c>
    </row>
    <row r="33" spans="1:35">
      <c r="A33">
        <f t="shared" si="14"/>
        <v>29</v>
      </c>
      <c r="B33" s="279" t="s">
        <v>214</v>
      </c>
      <c r="D33" s="300"/>
      <c r="E33" s="276">
        <v>129226.562668164</v>
      </c>
      <c r="F33" s="277">
        <v>132589.19219775643</v>
      </c>
      <c r="G33" s="277">
        <v>135692.25742698103</v>
      </c>
      <c r="H33" s="277">
        <v>138830.82918284071</v>
      </c>
      <c r="I33" s="277">
        <v>142020.42270541535</v>
      </c>
      <c r="J33" s="277">
        <v>145186.59961964432</v>
      </c>
      <c r="K33" s="277">
        <v>148421.36526903365</v>
      </c>
      <c r="L33" s="277">
        <v>151787.82423929477</v>
      </c>
      <c r="M33" s="277">
        <v>155358.46888280299</v>
      </c>
      <c r="N33" s="277">
        <v>158697.2944224971</v>
      </c>
      <c r="O33" s="277">
        <v>162108.27130128574</v>
      </c>
      <c r="P33" s="277">
        <v>165293.90863902817</v>
      </c>
      <c r="Q33" s="277">
        <v>168463.80825145298</v>
      </c>
      <c r="R33" s="277">
        <v>171548.88149516145</v>
      </c>
      <c r="S33" s="277">
        <v>174735.80149411169</v>
      </c>
      <c r="T33" s="277">
        <v>178034.30923323589</v>
      </c>
      <c r="U33" s="277">
        <v>181454.08498328066</v>
      </c>
      <c r="V33" s="277">
        <v>185004.94089782744</v>
      </c>
      <c r="W33" s="277">
        <v>188788.58465929824</v>
      </c>
      <c r="X33" s="277">
        <v>192705.90077664983</v>
      </c>
      <c r="Y33" s="277">
        <f t="shared" si="26"/>
        <v>196704.50022790086</v>
      </c>
      <c r="Z33" s="277">
        <f t="shared" si="26"/>
        <v>200786.06962198764</v>
      </c>
      <c r="AA33" s="277">
        <f t="shared" si="26"/>
        <v>204952.33056456182</v>
      </c>
      <c r="AB33" s="277">
        <f t="shared" si="26"/>
        <v>209205.04038416367</v>
      </c>
      <c r="AC33" s="277">
        <f t="shared" si="26"/>
        <v>213545.99287346302</v>
      </c>
      <c r="AD33" s="277">
        <f t="shared" si="26"/>
        <v>217977.01904588085</v>
      </c>
      <c r="AE33" s="277">
        <f t="shared" si="26"/>
        <v>222499.98790791069</v>
      </c>
      <c r="AF33" s="277">
        <f t="shared" si="26"/>
        <v>227116.80724746533</v>
      </c>
      <c r="AG33" s="277">
        <f t="shared" si="26"/>
        <v>231829.42443858169</v>
      </c>
      <c r="AH33" s="277">
        <f t="shared" si="26"/>
        <v>236639.82726282298</v>
      </c>
      <c r="AI33" s="277">
        <f t="shared" si="26"/>
        <v>241550.04474772481</v>
      </c>
    </row>
    <row r="34" spans="1:35">
      <c r="A34">
        <f t="shared" si="14"/>
        <v>30</v>
      </c>
      <c r="B34" s="279" t="s">
        <v>215</v>
      </c>
      <c r="D34" s="300"/>
      <c r="E34" s="276">
        <v>3546874.6265742318</v>
      </c>
      <c r="F34" s="277">
        <v>3639168.5413145549</v>
      </c>
      <c r="G34" s="277">
        <v>3724338.2084394465</v>
      </c>
      <c r="H34" s="277">
        <v>3810482.4213218018</v>
      </c>
      <c r="I34" s="277">
        <v>3898027.0259349877</v>
      </c>
      <c r="J34" s="277">
        <v>3984928.9161381726</v>
      </c>
      <c r="K34" s="277">
        <v>4073713.3577254242</v>
      </c>
      <c r="L34" s="277">
        <v>4166112.3789211186</v>
      </c>
      <c r="M34" s="277">
        <v>4264115.6734844316</v>
      </c>
      <c r="N34" s="277">
        <v>4355756.2413737811</v>
      </c>
      <c r="O34" s="277">
        <v>4449377.1432488356</v>
      </c>
      <c r="P34" s="277">
        <v>4536813.1626663022</v>
      </c>
      <c r="Q34" s="277">
        <v>4623817.2295698551</v>
      </c>
      <c r="R34" s="277">
        <v>4708493.0716204643</v>
      </c>
      <c r="S34" s="277">
        <v>4795964.2961722212</v>
      </c>
      <c r="T34" s="277">
        <v>4886498.2635230413</v>
      </c>
      <c r="U34" s="277">
        <v>4980360.6675518062</v>
      </c>
      <c r="V34" s="277">
        <v>5077820.8219185807</v>
      </c>
      <c r="W34" s="277">
        <v>5181670.2920001894</v>
      </c>
      <c r="X34" s="277">
        <v>5289188.6601593979</v>
      </c>
      <c r="Y34" s="277">
        <f t="shared" si="26"/>
        <v>5398938.0076824361</v>
      </c>
      <c r="Z34" s="277">
        <f t="shared" si="26"/>
        <v>5510964.6268355185</v>
      </c>
      <c r="AA34" s="277">
        <f t="shared" si="26"/>
        <v>5625315.7704378553</v>
      </c>
      <c r="AB34" s="277">
        <f t="shared" si="26"/>
        <v>5742039.671792889</v>
      </c>
      <c r="AC34" s="277">
        <f t="shared" si="26"/>
        <v>5861185.5650330968</v>
      </c>
      <c r="AD34" s="277">
        <f t="shared" si="26"/>
        <v>5982803.7058869433</v>
      </c>
      <c r="AE34" s="277">
        <f t="shared" si="26"/>
        <v>6106945.3928767424</v>
      </c>
      <c r="AF34" s="277">
        <f t="shared" si="26"/>
        <v>6233662.9889563741</v>
      </c>
      <c r="AG34" s="277">
        <f t="shared" si="26"/>
        <v>6363009.9435979687</v>
      </c>
      <c r="AH34" s="277">
        <f t="shared" si="26"/>
        <v>6495040.8153368933</v>
      </c>
      <c r="AI34" s="277">
        <f t="shared" si="26"/>
        <v>6629811.2947845375</v>
      </c>
    </row>
    <row r="35" spans="1:35" s="105" customFormat="1">
      <c r="A35">
        <f t="shared" si="14"/>
        <v>31</v>
      </c>
      <c r="B35" s="281" t="s">
        <v>216</v>
      </c>
      <c r="D35" s="308"/>
      <c r="E35" s="282">
        <v>24531.61901977341</v>
      </c>
      <c r="F35" s="283">
        <v>25169.961051174698</v>
      </c>
      <c r="G35" s="283">
        <v>25759.028905531526</v>
      </c>
      <c r="H35" s="283">
        <v>26354.837112383564</v>
      </c>
      <c r="I35" s="283">
        <v>26960.330994664277</v>
      </c>
      <c r="J35" s="283">
        <v>27561.379604217684</v>
      </c>
      <c r="K35" s="283">
        <v>28175.44870031242</v>
      </c>
      <c r="L35" s="283">
        <v>28814.517690456581</v>
      </c>
      <c r="M35" s="283">
        <v>29492.348101178464</v>
      </c>
      <c r="N35" s="283">
        <v>30126.171321591672</v>
      </c>
      <c r="O35" s="283">
        <v>30773.691332555434</v>
      </c>
      <c r="P35" s="283">
        <v>31378.434195718462</v>
      </c>
      <c r="Q35" s="283">
        <v>31980.189500644563</v>
      </c>
      <c r="R35" s="283">
        <v>32565.84186112012</v>
      </c>
      <c r="S35" s="283">
        <v>33170.828217226335</v>
      </c>
      <c r="T35" s="283">
        <v>33796.997740884988</v>
      </c>
      <c r="U35" s="283">
        <v>34446.188078389998</v>
      </c>
      <c r="V35" s="283">
        <v>35120.261911905582</v>
      </c>
      <c r="W35" s="283">
        <v>35838.526836287187</v>
      </c>
      <c r="X35" s="283">
        <v>36582.167343213412</v>
      </c>
      <c r="Y35" s="283">
        <f t="shared" si="26"/>
        <v>37341.238205468355</v>
      </c>
      <c r="Z35" s="283">
        <f t="shared" si="26"/>
        <v>38116.059599082437</v>
      </c>
      <c r="AA35" s="283">
        <f t="shared" si="26"/>
        <v>38906.958343658975</v>
      </c>
      <c r="AB35" s="283">
        <f t="shared" si="26"/>
        <v>39714.268040226671</v>
      </c>
      <c r="AC35" s="283">
        <f t="shared" si="26"/>
        <v>40538.329211952499</v>
      </c>
      <c r="AD35" s="283">
        <f t="shared" si="26"/>
        <v>41379.489447774344</v>
      </c>
      <c r="AE35" s="283">
        <f t="shared" si="26"/>
        <v>42238.103549013984</v>
      </c>
      <c r="AF35" s="283">
        <f t="shared" si="26"/>
        <v>43114.533679032276</v>
      </c>
      <c r="AG35" s="283">
        <f t="shared" si="26"/>
        <v>44009.149515989629</v>
      </c>
      <c r="AH35" s="283">
        <f t="shared" si="26"/>
        <v>44922.328408776208</v>
      </c>
      <c r="AI35" s="283">
        <f t="shared" si="26"/>
        <v>45854.45553617768</v>
      </c>
    </row>
    <row r="36" spans="1:35">
      <c r="A36">
        <f t="shared" si="14"/>
        <v>32</v>
      </c>
      <c r="B36" s="1" t="s">
        <v>219</v>
      </c>
      <c r="D36" s="300"/>
      <c r="E36" s="278">
        <f>SUM(E31:E35)</f>
        <v>7723323.6010981416</v>
      </c>
      <c r="F36" s="284">
        <f>SUM(F31:F35)</f>
        <v>7924293.7071771799</v>
      </c>
      <c r="G36" s="284">
        <f t="shared" ref="G36:AI36" si="27">SUM(G31:G35)</f>
        <v>8109750.7558348831</v>
      </c>
      <c r="H36" s="284">
        <f t="shared" si="27"/>
        <v>8297329.8790064622</v>
      </c>
      <c r="I36" s="284">
        <f t="shared" si="27"/>
        <v>8487958.3567913882</v>
      </c>
      <c r="J36" s="284">
        <f t="shared" si="27"/>
        <v>8677187.323205281</v>
      </c>
      <c r="K36" s="284">
        <f t="shared" si="27"/>
        <v>8870515.5474350248</v>
      </c>
      <c r="L36" s="284">
        <f t="shared" si="27"/>
        <v>9071714.5229421854</v>
      </c>
      <c r="M36" s="284">
        <f t="shared" si="27"/>
        <v>9285116.8101883158</v>
      </c>
      <c r="N36" s="284">
        <f t="shared" si="27"/>
        <v>9484664.2527438048</v>
      </c>
      <c r="O36" s="284">
        <f t="shared" si="27"/>
        <v>9688523.8748432994</v>
      </c>
      <c r="P36" s="284">
        <f t="shared" si="27"/>
        <v>9878915.9082389735</v>
      </c>
      <c r="Q36" s="284">
        <f t="shared" si="27"/>
        <v>10068367.364536077</v>
      </c>
      <c r="R36" s="284">
        <f t="shared" si="27"/>
        <v>10252749.108523451</v>
      </c>
      <c r="S36" s="284">
        <f t="shared" si="27"/>
        <v>10443217.801139757</v>
      </c>
      <c r="T36" s="284">
        <f t="shared" si="27"/>
        <v>10640355.619742889</v>
      </c>
      <c r="U36" s="284">
        <f t="shared" si="27"/>
        <v>10844741.113061367</v>
      </c>
      <c r="V36" s="284">
        <f t="shared" si="27"/>
        <v>11056960.71190143</v>
      </c>
      <c r="W36" s="284">
        <f t="shared" si="27"/>
        <v>11283093.053099375</v>
      </c>
      <c r="X36" s="284">
        <f t="shared" si="27"/>
        <v>11517214.424104141</v>
      </c>
      <c r="Y36" s="284">
        <f t="shared" si="27"/>
        <v>11756193.75525363</v>
      </c>
      <c r="Z36" s="284">
        <f t="shared" si="27"/>
        <v>12000131.848011058</v>
      </c>
      <c r="AA36" s="284">
        <f t="shared" si="27"/>
        <v>12249131.595444901</v>
      </c>
      <c r="AB36" s="284">
        <f t="shared" si="27"/>
        <v>12503298.025629183</v>
      </c>
      <c r="AC36" s="284">
        <f t="shared" si="27"/>
        <v>12762738.34594431</v>
      </c>
      <c r="AD36" s="284">
        <f t="shared" si="27"/>
        <v>13027561.988297133</v>
      </c>
      <c r="AE36" s="284">
        <f t="shared" si="27"/>
        <v>13297880.655279309</v>
      </c>
      <c r="AF36" s="284">
        <f t="shared" si="27"/>
        <v>13573808.367283469</v>
      </c>
      <c r="AG36" s="284">
        <f t="shared" si="27"/>
        <v>13855461.510596991</v>
      </c>
      <c r="AH36" s="284">
        <f t="shared" si="27"/>
        <v>14142958.886493722</v>
      </c>
      <c r="AI36" s="284">
        <f t="shared" si="27"/>
        <v>14436421.761344371</v>
      </c>
    </row>
    <row r="37" spans="1:35">
      <c r="A37">
        <f t="shared" si="14"/>
        <v>33</v>
      </c>
      <c r="C37" t="s">
        <v>44</v>
      </c>
      <c r="D37" s="210">
        <f>AVERAGE(F37:AI37)</f>
        <v>2.1070529831565113E-2</v>
      </c>
      <c r="E37" s="307"/>
      <c r="F37" s="210">
        <f>F36/E36-1</f>
        <v>2.6021194560650551E-2</v>
      </c>
      <c r="G37" s="210">
        <f t="shared" ref="G37" si="28">G36/F36-1</f>
        <v>2.3403606114413833E-2</v>
      </c>
      <c r="H37" s="210">
        <f t="shared" ref="H37" si="29">H36/G36-1</f>
        <v>2.3130072528630752E-2</v>
      </c>
      <c r="I37" s="210">
        <f t="shared" ref="I37" si="30">I36/H36-1</f>
        <v>2.2974677464282278E-2</v>
      </c>
      <c r="J37" s="210">
        <f t="shared" ref="J37" si="31">J36/I36-1</f>
        <v>2.2293814184713545E-2</v>
      </c>
      <c r="K37" s="210">
        <f t="shared" ref="K37" si="32">K36/J36-1</f>
        <v>2.2280056546979177E-2</v>
      </c>
      <c r="L37" s="210">
        <f t="shared" ref="L37" si="33">L36/K36-1</f>
        <v>2.2681767979690681E-2</v>
      </c>
      <c r="M37" s="210">
        <f t="shared" ref="M37" si="34">M36/L36-1</f>
        <v>2.3523920060142922E-2</v>
      </c>
      <c r="N37" s="210">
        <f t="shared" ref="N37" si="35">N36/M36-1</f>
        <v>2.14911073963584E-2</v>
      </c>
      <c r="O37" s="210">
        <f t="shared" ref="O37" si="36">O36/N36-1</f>
        <v>2.1493604482680562E-2</v>
      </c>
      <c r="P37" s="210">
        <f t="shared" ref="P37" si="37">P36/O36-1</f>
        <v>1.9651294237921668E-2</v>
      </c>
      <c r="Q37" s="210">
        <f t="shared" ref="Q37" si="38">Q36/P36-1</f>
        <v>1.9177352865115571E-2</v>
      </c>
      <c r="R37" s="210">
        <f t="shared" ref="R37" si="39">R36/Q36-1</f>
        <v>1.8312973425743673E-2</v>
      </c>
      <c r="S37" s="210">
        <f t="shared" ref="S37" si="40">S36/R36-1</f>
        <v>1.85773289290736E-2</v>
      </c>
      <c r="T37" s="210">
        <f t="shared" ref="T37" si="41">T36/S36-1</f>
        <v>1.8877114540464479E-2</v>
      </c>
      <c r="U37" s="210">
        <f t="shared" ref="U37" si="42">U36/T36-1</f>
        <v>1.920852090124181E-2</v>
      </c>
      <c r="V37" s="210">
        <f t="shared" ref="V37" si="43">V36/U36-1</f>
        <v>1.9568894879792742E-2</v>
      </c>
      <c r="W37" s="210">
        <f t="shared" ref="W37" si="44">W36/V36-1</f>
        <v>2.0451582228608434E-2</v>
      </c>
      <c r="X37" s="210">
        <f t="shared" ref="X37" si="45">X36/W36-1</f>
        <v>2.0749750968370728E-2</v>
      </c>
      <c r="Y37" s="289">
        <f t="shared" ref="Y37:AI37" si="46">X37</f>
        <v>2.0749750968370728E-2</v>
      </c>
      <c r="Z37" s="289">
        <f t="shared" si="46"/>
        <v>2.0749750968370728E-2</v>
      </c>
      <c r="AA37" s="289">
        <f t="shared" si="46"/>
        <v>2.0749750968370728E-2</v>
      </c>
      <c r="AB37" s="289">
        <f t="shared" si="46"/>
        <v>2.0749750968370728E-2</v>
      </c>
      <c r="AC37" s="289">
        <f t="shared" si="46"/>
        <v>2.0749750968370728E-2</v>
      </c>
      <c r="AD37" s="289">
        <f t="shared" si="46"/>
        <v>2.0749750968370728E-2</v>
      </c>
      <c r="AE37" s="289">
        <f t="shared" si="46"/>
        <v>2.0749750968370728E-2</v>
      </c>
      <c r="AF37" s="289">
        <f t="shared" si="46"/>
        <v>2.0749750968370728E-2</v>
      </c>
      <c r="AG37" s="289">
        <f t="shared" si="46"/>
        <v>2.0749750968370728E-2</v>
      </c>
      <c r="AH37" s="289">
        <f t="shared" si="46"/>
        <v>2.0749750968370728E-2</v>
      </c>
      <c r="AI37" s="289">
        <f t="shared" si="46"/>
        <v>2.0749750968370728E-2</v>
      </c>
    </row>
    <row r="38" spans="1:35" ht="15.75">
      <c r="A38">
        <f t="shared" si="14"/>
        <v>34</v>
      </c>
      <c r="B38" s="218" t="s">
        <v>226</v>
      </c>
      <c r="D38" s="300"/>
      <c r="E38" s="278">
        <f>E28+E36</f>
        <v>16472675.894443803</v>
      </c>
      <c r="F38" s="284">
        <f>F28+F36</f>
        <v>16901314.598827664</v>
      </c>
      <c r="G38" s="284">
        <f t="shared" ref="G38:AI38" si="47">G28+G36</f>
        <v>17296866.308514416</v>
      </c>
      <c r="H38" s="284">
        <f t="shared" si="47"/>
        <v>17696944.080748387</v>
      </c>
      <c r="I38" s="284">
        <f t="shared" si="47"/>
        <v>18103525.663107023</v>
      </c>
      <c r="J38" s="284">
        <f t="shared" si="47"/>
        <v>18507122.300328515</v>
      </c>
      <c r="K38" s="284">
        <f t="shared" si="47"/>
        <v>18919462.031701699</v>
      </c>
      <c r="L38" s="284">
        <f t="shared" si="47"/>
        <v>19348588.879805323</v>
      </c>
      <c r="M38" s="284">
        <f t="shared" si="47"/>
        <v>19803743.537890434</v>
      </c>
      <c r="N38" s="284">
        <f t="shared" si="47"/>
        <v>20229347.917113177</v>
      </c>
      <c r="O38" s="284">
        <f t="shared" si="47"/>
        <v>20664149.520186145</v>
      </c>
      <c r="P38" s="284">
        <f t="shared" si="47"/>
        <v>21070226.802583732</v>
      </c>
      <c r="Q38" s="284">
        <f t="shared" si="47"/>
        <v>21474297.976924896</v>
      </c>
      <c r="R38" s="284">
        <f t="shared" si="47"/>
        <v>21867556.225112826</v>
      </c>
      <c r="S38" s="284">
        <f t="shared" si="47"/>
        <v>22273797.009981751</v>
      </c>
      <c r="T38" s="284">
        <f t="shared" si="47"/>
        <v>22694262.027390234</v>
      </c>
      <c r="U38" s="284">
        <f t="shared" si="47"/>
        <v>23130185.233881615</v>
      </c>
      <c r="V38" s="284">
        <f t="shared" si="47"/>
        <v>23582817.397273578</v>
      </c>
      <c r="W38" s="284">
        <f t="shared" si="47"/>
        <v>24065123.326456182</v>
      </c>
      <c r="X38" s="284">
        <f t="shared" si="47"/>
        <v>24564468.642503276</v>
      </c>
      <c r="Y38" s="284">
        <f t="shared" si="47"/>
        <v>25074175.249505565</v>
      </c>
      <c r="Z38" s="284">
        <f t="shared" si="47"/>
        <v>25594458.141670093</v>
      </c>
      <c r="AA38" s="284">
        <f t="shared" si="47"/>
        <v>26125536.774280138</v>
      </c>
      <c r="AB38" s="284">
        <f t="shared" si="47"/>
        <v>26667635.156261459</v>
      </c>
      <c r="AC38" s="284">
        <f t="shared" si="47"/>
        <v>27220981.944669254</v>
      </c>
      <c r="AD38" s="284">
        <f t="shared" si="47"/>
        <v>27785810.541135658</v>
      </c>
      <c r="AE38" s="284">
        <f t="shared" si="47"/>
        <v>28362359.190318551</v>
      </c>
      <c r="AF38" s="284">
        <f t="shared" si="47"/>
        <v>28950871.080393143</v>
      </c>
      <c r="AG38" s="284">
        <f t="shared" si="47"/>
        <v>29551594.445628706</v>
      </c>
      <c r="AH38" s="284">
        <f t="shared" si="47"/>
        <v>30164782.671093792</v>
      </c>
      <c r="AI38" s="284">
        <f t="shared" si="47"/>
        <v>30790694.399534009</v>
      </c>
    </row>
    <row r="39" spans="1:35">
      <c r="A39">
        <f t="shared" si="14"/>
        <v>35</v>
      </c>
      <c r="C39" t="s">
        <v>44</v>
      </c>
      <c r="D39" s="210">
        <f>AVERAGE(F39:AI39)</f>
        <v>2.1070529831565106E-2</v>
      </c>
      <c r="E39" s="307"/>
      <c r="F39" s="210">
        <f>F38/E38-1</f>
        <v>2.6021194560650551E-2</v>
      </c>
      <c r="G39" s="210">
        <f t="shared" ref="G39" si="48">G38/F38-1</f>
        <v>2.3403606114413611E-2</v>
      </c>
      <c r="H39" s="210">
        <f t="shared" ref="H39" si="49">H38/G38-1</f>
        <v>2.3130072528630974E-2</v>
      </c>
      <c r="I39" s="210">
        <f t="shared" ref="I39" si="50">I38/H38-1</f>
        <v>2.29746774642825E-2</v>
      </c>
      <c r="J39" s="210">
        <f t="shared" ref="J39" si="51">J38/I38-1</f>
        <v>2.2293814184713101E-2</v>
      </c>
      <c r="K39" s="210">
        <f t="shared" ref="K39" si="52">K38/J38-1</f>
        <v>2.2280056546979399E-2</v>
      </c>
      <c r="L39" s="210">
        <f t="shared" ref="L39" si="53">L38/K38-1</f>
        <v>2.2681767979690681E-2</v>
      </c>
      <c r="M39" s="210">
        <f t="shared" ref="M39" si="54">M38/L38-1</f>
        <v>2.3523920060142922E-2</v>
      </c>
      <c r="N39" s="210">
        <f t="shared" ref="N39" si="55">N38/M38-1</f>
        <v>2.14911073963584E-2</v>
      </c>
      <c r="O39" s="210">
        <f t="shared" ref="O39" si="56">O38/N38-1</f>
        <v>2.1493604482680562E-2</v>
      </c>
      <c r="P39" s="210">
        <f t="shared" ref="P39" si="57">P38/O38-1</f>
        <v>1.9651294237921668E-2</v>
      </c>
      <c r="Q39" s="210">
        <f t="shared" ref="Q39" si="58">Q38/P38-1</f>
        <v>1.9177352865115571E-2</v>
      </c>
      <c r="R39" s="210">
        <f t="shared" ref="R39" si="59">R38/Q38-1</f>
        <v>1.8312973425743895E-2</v>
      </c>
      <c r="S39" s="210">
        <f t="shared" ref="S39" si="60">S38/R38-1</f>
        <v>1.8577328929073378E-2</v>
      </c>
      <c r="T39" s="210">
        <f t="shared" ref="T39" si="61">T38/S38-1</f>
        <v>1.8877114540464479E-2</v>
      </c>
      <c r="U39" s="210">
        <f t="shared" ref="U39" si="62">U38/T38-1</f>
        <v>1.9208520901241588E-2</v>
      </c>
      <c r="V39" s="210">
        <f t="shared" ref="V39" si="63">V38/U38-1</f>
        <v>1.9568894879792742E-2</v>
      </c>
      <c r="W39" s="210">
        <f t="shared" ref="W39" si="64">W38/V38-1</f>
        <v>2.0451582228608656E-2</v>
      </c>
      <c r="X39" s="210">
        <f t="shared" ref="X39" si="65">X38/W38-1</f>
        <v>2.0749750968370728E-2</v>
      </c>
      <c r="Y39" s="210">
        <f t="shared" ref="Y39" si="66">Y38/X38-1</f>
        <v>2.0749750968370506E-2</v>
      </c>
      <c r="Z39" s="210">
        <f t="shared" ref="Z39" si="67">Z38/Y38-1</f>
        <v>2.074975096837095E-2</v>
      </c>
      <c r="AA39" s="210">
        <f t="shared" ref="AA39" si="68">AA38/Z38-1</f>
        <v>2.0749750968370728E-2</v>
      </c>
      <c r="AB39" s="210">
        <f t="shared" ref="AB39" si="69">AB38/AA38-1</f>
        <v>2.0749750968370506E-2</v>
      </c>
      <c r="AC39" s="210">
        <f t="shared" ref="AC39" si="70">AC38/AB38-1</f>
        <v>2.0749750968370728E-2</v>
      </c>
      <c r="AD39" s="210">
        <f t="shared" ref="AD39" si="71">AD38/AC38-1</f>
        <v>2.0749750968370728E-2</v>
      </c>
      <c r="AE39" s="210">
        <f t="shared" ref="AE39" si="72">AE38/AD38-1</f>
        <v>2.0749750968370728E-2</v>
      </c>
      <c r="AF39" s="210">
        <f t="shared" ref="AF39" si="73">AF38/AE38-1</f>
        <v>2.0749750968370728E-2</v>
      </c>
      <c r="AG39" s="210">
        <f t="shared" ref="AG39" si="74">AG38/AF38-1</f>
        <v>2.0749750968370728E-2</v>
      </c>
      <c r="AH39" s="210">
        <f t="shared" ref="AH39" si="75">AH38/AG38-1</f>
        <v>2.0749750968370728E-2</v>
      </c>
      <c r="AI39" s="210">
        <f t="shared" ref="AI39" si="76">AI38/AH38-1</f>
        <v>2.0749750968370728E-2</v>
      </c>
    </row>
    <row r="40" spans="1:35" ht="15.75">
      <c r="A40">
        <f t="shared" si="14"/>
        <v>36</v>
      </c>
      <c r="B40" s="285" t="s">
        <v>230</v>
      </c>
      <c r="D40" s="300"/>
      <c r="E40" s="307"/>
    </row>
    <row r="41" spans="1:35">
      <c r="A41">
        <f t="shared" si="14"/>
        <v>37</v>
      </c>
      <c r="B41" s="1" t="s">
        <v>19</v>
      </c>
      <c r="D41" s="300"/>
      <c r="E41" s="307"/>
    </row>
    <row r="42" spans="1:35">
      <c r="A42">
        <f t="shared" si="14"/>
        <v>38</v>
      </c>
      <c r="B42" s="279" t="s">
        <v>211</v>
      </c>
      <c r="D42" s="300"/>
      <c r="E42" s="276">
        <v>9268406.8745471332</v>
      </c>
      <c r="F42" s="277">
        <v>9557275.2237102222</v>
      </c>
      <c r="G42" s="277">
        <v>9823845.5735578742</v>
      </c>
      <c r="H42" s="277">
        <v>10093466.129098224</v>
      </c>
      <c r="I42" s="277">
        <v>10367469.734686941</v>
      </c>
      <c r="J42" s="277">
        <v>10639461.724979866</v>
      </c>
      <c r="K42" s="277">
        <v>10917345.864414589</v>
      </c>
      <c r="L42" s="277">
        <v>11206543.183568113</v>
      </c>
      <c r="M42" s="277">
        <v>11513281.173745483</v>
      </c>
      <c r="N42" s="277">
        <v>11800104.629409334</v>
      </c>
      <c r="O42" s="277">
        <v>12093126.281464051</v>
      </c>
      <c r="P42" s="277">
        <v>12366790.029042421</v>
      </c>
      <c r="Q42" s="277">
        <v>12639101.819560977</v>
      </c>
      <c r="R42" s="277">
        <v>12904126.559014004</v>
      </c>
      <c r="S42" s="277">
        <v>13177900.494236413</v>
      </c>
      <c r="T42" s="277">
        <v>13461260.42934588</v>
      </c>
      <c r="U42" s="277">
        <v>13755037.95277801</v>
      </c>
      <c r="V42" s="277">
        <v>14060075.982428409</v>
      </c>
      <c r="W42" s="277">
        <v>14385111.766947253</v>
      </c>
      <c r="X42" s="277">
        <v>14721630.741163978</v>
      </c>
      <c r="Y42" s="277">
        <f>X42*(1+Y$51)</f>
        <v>15066022.092171555</v>
      </c>
      <c r="Z42" s="277">
        <f t="shared" ref="Z42:AI42" si="77">Y42*(1+Z$51)</f>
        <v>15418469.982888229</v>
      </c>
      <c r="AA42" s="277">
        <f t="shared" si="77"/>
        <v>15779162.884458508</v>
      </c>
      <c r="AB42" s="277">
        <f t="shared" si="77"/>
        <v>16148293.677037921</v>
      </c>
      <c r="AC42" s="277">
        <f t="shared" si="77"/>
        <v>16526059.752935467</v>
      </c>
      <c r="AD42" s="277">
        <f t="shared" si="77"/>
        <v>16912663.122168962</v>
      </c>
      <c r="AE42" s="277">
        <f t="shared" si="77"/>
        <v>17308310.520489678</v>
      </c>
      <c r="AF42" s="277">
        <f t="shared" si="77"/>
        <v>17713213.519934073</v>
      </c>
      <c r="AG42" s="277">
        <f t="shared" si="77"/>
        <v>18127588.64196172</v>
      </c>
      <c r="AH42" s="277">
        <f t="shared" si="77"/>
        <v>18551657.473239932</v>
      </c>
      <c r="AI42" s="277">
        <f t="shared" si="77"/>
        <v>18985646.784137007</v>
      </c>
    </row>
    <row r="43" spans="1:35">
      <c r="A43">
        <f t="shared" si="14"/>
        <v>39</v>
      </c>
      <c r="B43" s="279" t="s">
        <v>213</v>
      </c>
      <c r="D43" s="300"/>
      <c r="E43" s="276">
        <v>1601280.9615802038</v>
      </c>
      <c r="F43" s="277">
        <v>1651188.0701242017</v>
      </c>
      <c r="G43" s="277">
        <v>1697242.8055183766</v>
      </c>
      <c r="H43" s="277">
        <v>1743824.5178106024</v>
      </c>
      <c r="I43" s="277">
        <v>1791163.4794004802</v>
      </c>
      <c r="J43" s="277">
        <v>1838154.8989241994</v>
      </c>
      <c r="K43" s="277">
        <v>1886164.2912636634</v>
      </c>
      <c r="L43" s="277">
        <v>1936128.2351829039</v>
      </c>
      <c r="M43" s="277">
        <v>1989122.6397782885</v>
      </c>
      <c r="N43" s="277">
        <v>2038676.4568588112</v>
      </c>
      <c r="O43" s="277">
        <v>2089301.1218219497</v>
      </c>
      <c r="P43" s="277">
        <v>2136581.3669388695</v>
      </c>
      <c r="Q43" s="277">
        <v>2183628.0375990295</v>
      </c>
      <c r="R43" s="277">
        <v>2229415.7415030641</v>
      </c>
      <c r="S43" s="277">
        <v>2276715.0234813336</v>
      </c>
      <c r="T43" s="277">
        <v>2325670.4562225793</v>
      </c>
      <c r="U43" s="277">
        <v>2376425.7113143597</v>
      </c>
      <c r="V43" s="277">
        <v>2429126.4177085194</v>
      </c>
      <c r="W43" s="277">
        <v>2485282.0894034719</v>
      </c>
      <c r="X43" s="277">
        <v>2543421.6849043514</v>
      </c>
      <c r="Y43" s="277">
        <f t="shared" ref="Y43:AI49" si="78">X43*(1+Y$51)</f>
        <v>2602921.3725168747</v>
      </c>
      <c r="Z43" s="277">
        <f t="shared" si="78"/>
        <v>2663812.9696373651</v>
      </c>
      <c r="AA43" s="277">
        <f t="shared" si="78"/>
        <v>2726129.0379843139</v>
      </c>
      <c r="AB43" s="277">
        <f t="shared" si="78"/>
        <v>2789902.9010107256</v>
      </c>
      <c r="AC43" s="277">
        <f t="shared" si="78"/>
        <v>2855168.6617238</v>
      </c>
      <c r="AD43" s="277">
        <f t="shared" si="78"/>
        <v>2921961.2209214782</v>
      </c>
      <c r="AE43" s="277">
        <f t="shared" si="78"/>
        <v>2990316.2958556111</v>
      </c>
      <c r="AF43" s="277">
        <f t="shared" si="78"/>
        <v>3060270.4393317206</v>
      </c>
      <c r="AG43" s="277">
        <f t="shared" si="78"/>
        <v>3131861.0592555753</v>
      </c>
      <c r="AH43" s="277">
        <f t="shared" si="78"/>
        <v>3205126.4386370289</v>
      </c>
      <c r="AI43" s="277">
        <f t="shared" si="78"/>
        <v>3280105.7560618212</v>
      </c>
    </row>
    <row r="44" spans="1:35">
      <c r="A44">
        <f t="shared" si="14"/>
        <v>40</v>
      </c>
      <c r="B44" s="279" t="s">
        <v>214</v>
      </c>
      <c r="D44" s="300"/>
      <c r="E44" s="276">
        <v>1624681.0116553551</v>
      </c>
      <c r="F44" s="277">
        <v>1675317.4293381334</v>
      </c>
      <c r="G44" s="277">
        <v>1722045.1778638437</v>
      </c>
      <c r="H44" s="277">
        <v>1769307.6041758931</v>
      </c>
      <c r="I44" s="277">
        <v>1817338.3457208737</v>
      </c>
      <c r="J44" s="277">
        <v>1865016.4664521515</v>
      </c>
      <c r="K44" s="277">
        <v>1913727.4359737437</v>
      </c>
      <c r="L44" s="277">
        <v>1964421.5195859638</v>
      </c>
      <c r="M44" s="277">
        <v>2018190.3490018442</v>
      </c>
      <c r="N44" s="277">
        <v>2068468.3124557522</v>
      </c>
      <c r="O44" s="277">
        <v>2119832.7724477444</v>
      </c>
      <c r="P44" s="277">
        <v>2167803.9394764625</v>
      </c>
      <c r="Q44" s="277">
        <v>2215538.1187473736</v>
      </c>
      <c r="R44" s="277">
        <v>2261994.9335631635</v>
      </c>
      <c r="S44" s="277">
        <v>2309985.415645204</v>
      </c>
      <c r="T44" s="277">
        <v>2359656.2503709118</v>
      </c>
      <c r="U44" s="277">
        <v>2411153.2088484322</v>
      </c>
      <c r="V44" s="277">
        <v>2464624.0481538097</v>
      </c>
      <c r="W44" s="277">
        <v>2521600.3413144471</v>
      </c>
      <c r="X44" s="277">
        <v>2580589.5500179515</v>
      </c>
      <c r="Y44" s="277">
        <f t="shared" si="78"/>
        <v>2640958.726310472</v>
      </c>
      <c r="Z44" s="277">
        <f t="shared" si="78"/>
        <v>2702740.1525465036</v>
      </c>
      <c r="AA44" s="277">
        <f t="shared" si="78"/>
        <v>2765966.8662797352</v>
      </c>
      <c r="AB44" s="277">
        <f t="shared" si="78"/>
        <v>2830672.6779298484</v>
      </c>
      <c r="AC44" s="277">
        <f t="shared" si="78"/>
        <v>2896892.1888626041</v>
      </c>
      <c r="AD44" s="277">
        <f t="shared" si="78"/>
        <v>2964660.8098928863</v>
      </c>
      <c r="AE44" s="277">
        <f t="shared" si="78"/>
        <v>3034014.7802205989</v>
      </c>
      <c r="AF44" s="277">
        <f t="shared" si="78"/>
        <v>3104991.1868095417</v>
      </c>
      <c r="AG44" s="277">
        <f t="shared" si="78"/>
        <v>3177627.9842196233</v>
      </c>
      <c r="AH44" s="277">
        <f t="shared" si="78"/>
        <v>3251964.0149030252</v>
      </c>
      <c r="AI44" s="277">
        <f t="shared" si="78"/>
        <v>3328039.0299751619</v>
      </c>
    </row>
    <row r="45" spans="1:35">
      <c r="A45">
        <f t="shared" si="14"/>
        <v>41</v>
      </c>
      <c r="B45" s="279" t="s">
        <v>220</v>
      </c>
      <c r="D45" s="300"/>
      <c r="E45" s="276">
        <v>3732311.6423414308</v>
      </c>
      <c r="F45" s="277">
        <v>3848636.5639033178</v>
      </c>
      <c r="G45" s="277">
        <v>3955982.2635155865</v>
      </c>
      <c r="H45" s="277">
        <v>4064556.2560127582</v>
      </c>
      <c r="I45" s="277">
        <v>4174895.2669155649</v>
      </c>
      <c r="J45" s="277">
        <v>4284424.2167917006</v>
      </c>
      <c r="K45" s="277">
        <v>4396325.8869355153</v>
      </c>
      <c r="L45" s="277">
        <v>4512783.2820219146</v>
      </c>
      <c r="M45" s="277">
        <v>4636304.1618649606</v>
      </c>
      <c r="N45" s="277">
        <v>4751805.6215398312</v>
      </c>
      <c r="O45" s="277">
        <v>4869803.0442064293</v>
      </c>
      <c r="P45" s="277">
        <v>4980005.1970681567</v>
      </c>
      <c r="Q45" s="277">
        <v>5089662.927879517</v>
      </c>
      <c r="R45" s="277">
        <v>5196386.222827374</v>
      </c>
      <c r="S45" s="277">
        <v>5306632.7473521354</v>
      </c>
      <c r="T45" s="277">
        <v>5420739.4756277921</v>
      </c>
      <c r="U45" s="277">
        <v>5539041.2815158227</v>
      </c>
      <c r="V45" s="277">
        <v>5661877.6011585882</v>
      </c>
      <c r="W45" s="277">
        <v>5792766.8531258013</v>
      </c>
      <c r="X45" s="277">
        <v>5928280.291663669</v>
      </c>
      <c r="Y45" s="277">
        <f t="shared" si="78"/>
        <v>6066963.8719472634</v>
      </c>
      <c r="Z45" s="277">
        <f t="shared" si="78"/>
        <v>6208891.7548774993</v>
      </c>
      <c r="AA45" s="277">
        <f t="shared" si="78"/>
        <v>6354139.8362427708</v>
      </c>
      <c r="AB45" s="277">
        <f t="shared" si="78"/>
        <v>6502785.7873041471</v>
      </c>
      <c r="AC45" s="277">
        <f t="shared" si="78"/>
        <v>6654909.0963299982</v>
      </c>
      <c r="AD45" s="277">
        <f t="shared" si="78"/>
        <v>6810591.1111022625</v>
      </c>
      <c r="AE45" s="277">
        <f t="shared" si="78"/>
        <v>6969915.0824170914</v>
      </c>
      <c r="AF45" s="277">
        <f t="shared" si="78"/>
        <v>7132966.2086031251</v>
      </c>
      <c r="AG45" s="277">
        <f t="shared" si="78"/>
        <v>7299831.6810812103</v>
      </c>
      <c r="AH45" s="277">
        <f t="shared" si="78"/>
        <v>7470600.7309899237</v>
      </c>
      <c r="AI45" s="277">
        <f t="shared" si="78"/>
        <v>7645364.6769018285</v>
      </c>
    </row>
    <row r="46" spans="1:35">
      <c r="A46">
        <f t="shared" si="14"/>
        <v>42</v>
      </c>
      <c r="B46" s="279" t="s">
        <v>221</v>
      </c>
      <c r="D46" s="300"/>
      <c r="E46" s="276">
        <v>0</v>
      </c>
      <c r="F46" s="277">
        <v>0</v>
      </c>
      <c r="G46" s="277">
        <v>0</v>
      </c>
      <c r="H46" s="277">
        <v>0</v>
      </c>
      <c r="I46" s="277">
        <v>0</v>
      </c>
      <c r="J46" s="277">
        <v>0</v>
      </c>
      <c r="K46" s="277">
        <v>0</v>
      </c>
      <c r="L46" s="277">
        <v>0</v>
      </c>
      <c r="M46" s="277">
        <v>0</v>
      </c>
      <c r="N46" s="277">
        <v>0</v>
      </c>
      <c r="O46" s="277">
        <v>0</v>
      </c>
      <c r="P46" s="277">
        <v>0</v>
      </c>
      <c r="Q46" s="277">
        <v>0</v>
      </c>
      <c r="R46" s="277">
        <v>0</v>
      </c>
      <c r="S46" s="277">
        <v>0</v>
      </c>
      <c r="T46" s="277">
        <v>0</v>
      </c>
      <c r="U46" s="277">
        <v>0</v>
      </c>
      <c r="V46" s="277">
        <v>0</v>
      </c>
      <c r="W46" s="277">
        <v>0</v>
      </c>
      <c r="X46" s="277">
        <v>0</v>
      </c>
      <c r="Y46" s="277">
        <f t="shared" si="78"/>
        <v>0</v>
      </c>
      <c r="Z46" s="277">
        <f t="shared" si="78"/>
        <v>0</v>
      </c>
      <c r="AA46" s="277">
        <f t="shared" si="78"/>
        <v>0</v>
      </c>
      <c r="AB46" s="277">
        <f t="shared" si="78"/>
        <v>0</v>
      </c>
      <c r="AC46" s="277">
        <f t="shared" si="78"/>
        <v>0</v>
      </c>
      <c r="AD46" s="277">
        <f t="shared" si="78"/>
        <v>0</v>
      </c>
      <c r="AE46" s="277">
        <f t="shared" si="78"/>
        <v>0</v>
      </c>
      <c r="AF46" s="277">
        <f t="shared" si="78"/>
        <v>0</v>
      </c>
      <c r="AG46" s="277">
        <f t="shared" si="78"/>
        <v>0</v>
      </c>
      <c r="AH46" s="277">
        <f t="shared" si="78"/>
        <v>0</v>
      </c>
      <c r="AI46" s="277">
        <f t="shared" si="78"/>
        <v>0</v>
      </c>
    </row>
    <row r="47" spans="1:35">
      <c r="A47">
        <f t="shared" si="14"/>
        <v>43</v>
      </c>
      <c r="B47" s="279" t="s">
        <v>222</v>
      </c>
      <c r="D47" s="300"/>
      <c r="E47" s="276">
        <v>8860315.6317403447</v>
      </c>
      <c r="F47" s="277">
        <v>9136465.0050089676</v>
      </c>
      <c r="G47" s="277">
        <v>9391298.1677825917</v>
      </c>
      <c r="H47" s="277">
        <v>9649047.2346101515</v>
      </c>
      <c r="I47" s="277">
        <v>9910986.364237491</v>
      </c>
      <c r="J47" s="277">
        <v>10171002.450704167</v>
      </c>
      <c r="K47" s="277">
        <v>10436651.252895586</v>
      </c>
      <c r="L47" s="277">
        <v>10713115.111489255</v>
      </c>
      <c r="M47" s="277">
        <v>11006347.319138745</v>
      </c>
      <c r="N47" s="277">
        <v>11280541.836294353</v>
      </c>
      <c r="O47" s="277">
        <v>11560661.641054831</v>
      </c>
      <c r="P47" s="277">
        <v>11822275.876740588</v>
      </c>
      <c r="Q47" s="277">
        <v>12082597.682515508</v>
      </c>
      <c r="R47" s="277">
        <v>12335953.288668511</v>
      </c>
      <c r="S47" s="277">
        <v>12597672.860397251</v>
      </c>
      <c r="T47" s="277">
        <v>12868556.357037229</v>
      </c>
      <c r="U47" s="277">
        <v>13149398.751890209</v>
      </c>
      <c r="V47" s="277">
        <v>13441005.848877821</v>
      </c>
      <c r="W47" s="277">
        <v>13751730.192492483</v>
      </c>
      <c r="X47" s="277">
        <v>14073432.116888782</v>
      </c>
      <c r="Y47" s="277">
        <f t="shared" si="78"/>
        <v>14402659.794532973</v>
      </c>
      <c r="Z47" s="277">
        <f t="shared" si="78"/>
        <v>14739589.279584678</v>
      </c>
      <c r="AA47" s="277">
        <f t="shared" si="78"/>
        <v>15084400.744737051</v>
      </c>
      <c r="AB47" s="277">
        <f t="shared" si="78"/>
        <v>15437278.577563943</v>
      </c>
      <c r="AC47" s="277">
        <f t="shared" si="78"/>
        <v>15798411.479120964</v>
      </c>
      <c r="AD47" s="277">
        <f t="shared" si="78"/>
        <v>16167992.564853176</v>
      </c>
      <c r="AE47" s="277">
        <f t="shared" si="78"/>
        <v>16546219.467863381</v>
      </c>
      <c r="AF47" s="277">
        <f t="shared" si="78"/>
        <v>16933294.444596209</v>
      </c>
      <c r="AG47" s="277">
        <f t="shared" si="78"/>
        <v>17329424.482994556</v>
      </c>
      <c r="AH47" s="277">
        <f t="shared" si="78"/>
        <v>17734821.413186166</v>
      </c>
      <c r="AI47" s="277">
        <f t="shared" si="78"/>
        <v>18149702.020759564</v>
      </c>
    </row>
    <row r="48" spans="1:35">
      <c r="A48">
        <f t="shared" si="14"/>
        <v>44</v>
      </c>
      <c r="B48" s="279" t="s">
        <v>223</v>
      </c>
      <c r="D48" s="300"/>
      <c r="E48" s="276">
        <v>0</v>
      </c>
      <c r="F48" s="277">
        <v>0</v>
      </c>
      <c r="G48" s="277">
        <v>0</v>
      </c>
      <c r="H48" s="277">
        <v>0</v>
      </c>
      <c r="I48" s="277">
        <v>0</v>
      </c>
      <c r="J48" s="277">
        <v>0</v>
      </c>
      <c r="K48" s="277">
        <v>0</v>
      </c>
      <c r="L48" s="277">
        <v>0</v>
      </c>
      <c r="M48" s="277">
        <v>0</v>
      </c>
      <c r="N48" s="277">
        <v>0</v>
      </c>
      <c r="O48" s="277">
        <v>0</v>
      </c>
      <c r="P48" s="277">
        <v>0</v>
      </c>
      <c r="Q48" s="277">
        <v>0</v>
      </c>
      <c r="R48" s="277">
        <v>0</v>
      </c>
      <c r="S48" s="277">
        <v>0</v>
      </c>
      <c r="T48" s="277">
        <v>0</v>
      </c>
      <c r="U48" s="277">
        <v>0</v>
      </c>
      <c r="V48" s="277">
        <v>0</v>
      </c>
      <c r="W48" s="277">
        <v>0</v>
      </c>
      <c r="X48" s="277">
        <v>0</v>
      </c>
      <c r="Y48" s="277">
        <f t="shared" si="78"/>
        <v>0</v>
      </c>
      <c r="Z48" s="277">
        <f t="shared" si="78"/>
        <v>0</v>
      </c>
      <c r="AA48" s="277">
        <f t="shared" si="78"/>
        <v>0</v>
      </c>
      <c r="AB48" s="277">
        <f t="shared" si="78"/>
        <v>0</v>
      </c>
      <c r="AC48" s="277">
        <f t="shared" si="78"/>
        <v>0</v>
      </c>
      <c r="AD48" s="277">
        <f t="shared" si="78"/>
        <v>0</v>
      </c>
      <c r="AE48" s="277">
        <f t="shared" si="78"/>
        <v>0</v>
      </c>
      <c r="AF48" s="277">
        <f t="shared" si="78"/>
        <v>0</v>
      </c>
      <c r="AG48" s="277">
        <f t="shared" si="78"/>
        <v>0</v>
      </c>
      <c r="AH48" s="277">
        <f t="shared" si="78"/>
        <v>0</v>
      </c>
      <c r="AI48" s="277">
        <f t="shared" si="78"/>
        <v>0</v>
      </c>
    </row>
    <row r="49" spans="1:35" s="105" customFormat="1">
      <c r="A49">
        <f t="shared" si="14"/>
        <v>45</v>
      </c>
      <c r="B49" s="281" t="s">
        <v>216</v>
      </c>
      <c r="D49" s="308"/>
      <c r="E49" s="282">
        <v>28156853.605404235</v>
      </c>
      <c r="F49" s="283">
        <v>29034417.994701434</v>
      </c>
      <c r="G49" s="283">
        <v>29844242.424918681</v>
      </c>
      <c r="H49" s="283">
        <v>30663333.193603601</v>
      </c>
      <c r="I49" s="283">
        <v>31495739.400446072</v>
      </c>
      <c r="J49" s="283">
        <v>32322034.44296864</v>
      </c>
      <c r="K49" s="283">
        <v>33166229.474459369</v>
      </c>
      <c r="L49" s="283">
        <v>34044793.254481062</v>
      </c>
      <c r="M49" s="283">
        <v>34976644.520997904</v>
      </c>
      <c r="N49" s="283">
        <v>35847996.648827076</v>
      </c>
      <c r="O49" s="283">
        <v>36738178.518461652</v>
      </c>
      <c r="P49" s="283">
        <v>37569552.257440604</v>
      </c>
      <c r="Q49" s="283">
        <v>38396818.833502643</v>
      </c>
      <c r="R49" s="283">
        <v>39201947.793807805</v>
      </c>
      <c r="S49" s="283">
        <v>40033656.276114739</v>
      </c>
      <c r="T49" s="283">
        <v>40894486.440187998</v>
      </c>
      <c r="U49" s="283">
        <v>41786964.600868747</v>
      </c>
      <c r="V49" s="283">
        <v>42713651.491205215</v>
      </c>
      <c r="W49" s="283">
        <v>43701090.338581234</v>
      </c>
      <c r="X49" s="283">
        <v>44723414.414413758</v>
      </c>
      <c r="Y49" s="283">
        <f t="shared" si="78"/>
        <v>45769654.289781936</v>
      </c>
      <c r="Z49" s="283">
        <f t="shared" si="78"/>
        <v>46840369.44037547</v>
      </c>
      <c r="AA49" s="283">
        <f t="shared" si="78"/>
        <v>47936132.430012144</v>
      </c>
      <c r="AB49" s="283">
        <f t="shared" si="78"/>
        <v>49057529.216815718</v>
      </c>
      <c r="AC49" s="283">
        <f t="shared" si="78"/>
        <v>50205159.466556452</v>
      </c>
      <c r="AD49" s="283">
        <f t="shared" si="78"/>
        <v>51379636.873321727</v>
      </c>
      <c r="AE49" s="283">
        <f t="shared" si="78"/>
        <v>52581589.487688348</v>
      </c>
      <c r="AF49" s="283">
        <f t="shared" si="78"/>
        <v>53811660.052571915</v>
      </c>
      <c r="AG49" s="283">
        <f t="shared" si="78"/>
        <v>55070506.346932948</v>
      </c>
      <c r="AH49" s="283">
        <f t="shared" si="78"/>
        <v>56358801.537523501</v>
      </c>
      <c r="AI49" s="283">
        <f t="shared" si="78"/>
        <v>57677234.538862392</v>
      </c>
    </row>
    <row r="50" spans="1:35">
      <c r="A50">
        <f t="shared" si="14"/>
        <v>46</v>
      </c>
      <c r="B50" s="1" t="s">
        <v>217</v>
      </c>
      <c r="D50" s="300"/>
      <c r="E50" s="278">
        <f>SUM(E42:E49)</f>
        <v>53243849.727268703</v>
      </c>
      <c r="F50" s="284">
        <f>SUM(F42:F49)</f>
        <v>54903300.286786273</v>
      </c>
      <c r="G50" s="284">
        <f t="shared" ref="G50:AI50" si="79">SUM(G42:G49)</f>
        <v>56434656.413156956</v>
      </c>
      <c r="H50" s="284">
        <f t="shared" si="79"/>
        <v>57983534.935311228</v>
      </c>
      <c r="I50" s="284">
        <f t="shared" si="79"/>
        <v>59557592.591407418</v>
      </c>
      <c r="J50" s="284">
        <f t="shared" si="79"/>
        <v>61120094.200820729</v>
      </c>
      <c r="K50" s="284">
        <f t="shared" si="79"/>
        <v>62716444.205942467</v>
      </c>
      <c r="L50" s="284">
        <f t="shared" si="79"/>
        <v>64377784.586329207</v>
      </c>
      <c r="M50" s="284">
        <f t="shared" si="79"/>
        <v>66139890.164527223</v>
      </c>
      <c r="N50" s="284">
        <f t="shared" si="79"/>
        <v>67787593.50538516</v>
      </c>
      <c r="O50" s="284">
        <f t="shared" si="79"/>
        <v>69470903.379456654</v>
      </c>
      <c r="P50" s="284">
        <f t="shared" si="79"/>
        <v>71043008.666707098</v>
      </c>
      <c r="Q50" s="284">
        <f t="shared" si="79"/>
        <v>72607347.41980505</v>
      </c>
      <c r="R50" s="284">
        <f t="shared" si="79"/>
        <v>74129824.539383918</v>
      </c>
      <c r="S50" s="284">
        <f t="shared" si="79"/>
        <v>75702562.817227066</v>
      </c>
      <c r="T50" s="284">
        <f t="shared" si="79"/>
        <v>77330369.408792391</v>
      </c>
      <c r="U50" s="284">
        <f t="shared" si="79"/>
        <v>79018021.507215574</v>
      </c>
      <c r="V50" s="284">
        <f t="shared" si="79"/>
        <v>80770361.389532357</v>
      </c>
      <c r="W50" s="284">
        <f t="shared" si="79"/>
        <v>82637581.581864685</v>
      </c>
      <c r="X50" s="284">
        <f t="shared" si="79"/>
        <v>84570768.799052492</v>
      </c>
      <c r="Y50" s="284">
        <f t="shared" si="79"/>
        <v>86549180.147261083</v>
      </c>
      <c r="Z50" s="284">
        <f t="shared" si="79"/>
        <v>88573873.579909742</v>
      </c>
      <c r="AA50" s="284">
        <f t="shared" si="79"/>
        <v>90645931.799714535</v>
      </c>
      <c r="AB50" s="284">
        <f t="shared" si="79"/>
        <v>92766462.837662309</v>
      </c>
      <c r="AC50" s="284">
        <f t="shared" si="79"/>
        <v>94936600.645529285</v>
      </c>
      <c r="AD50" s="284">
        <f t="shared" si="79"/>
        <v>97157505.702260494</v>
      </c>
      <c r="AE50" s="284">
        <f t="shared" si="79"/>
        <v>99430365.634534717</v>
      </c>
      <c r="AF50" s="284">
        <f t="shared" si="79"/>
        <v>101756395.85184658</v>
      </c>
      <c r="AG50" s="284">
        <f t="shared" si="79"/>
        <v>104136840.19644563</v>
      </c>
      <c r="AH50" s="284">
        <f t="shared" si="79"/>
        <v>106572971.60847959</v>
      </c>
      <c r="AI50" s="284">
        <f t="shared" si="79"/>
        <v>109066092.80669777</v>
      </c>
    </row>
    <row r="51" spans="1:35">
      <c r="A51">
        <f t="shared" si="14"/>
        <v>47</v>
      </c>
      <c r="C51" t="s">
        <v>44</v>
      </c>
      <c r="D51" s="210">
        <f>AVERAGE(F51:AI51)</f>
        <v>2.4192910207007305E-2</v>
      </c>
      <c r="E51" s="307"/>
      <c r="F51" s="210">
        <f>F50/E50-1</f>
        <v>3.1166990516609649E-2</v>
      </c>
      <c r="G51" s="210">
        <f t="shared" ref="G51" si="80">G50/F50-1</f>
        <v>2.7891877507757679E-2</v>
      </c>
      <c r="H51" s="210">
        <f t="shared" ref="H51" si="81">H50/G50-1</f>
        <v>2.7445520547072499E-2</v>
      </c>
      <c r="I51" s="210">
        <f t="shared" ref="I51" si="82">I50/H50-1</f>
        <v>2.7146631502413143E-2</v>
      </c>
      <c r="J51" s="210">
        <f t="shared" ref="J51" si="83">J50/I50-1</f>
        <v>2.6235137140830922E-2</v>
      </c>
      <c r="K51" s="210">
        <f t="shared" ref="K51" si="84">K50/J50-1</f>
        <v>2.611825171402149E-2</v>
      </c>
      <c r="L51" s="210">
        <f t="shared" ref="L51" si="85">L50/K50-1</f>
        <v>2.6489709380388193E-2</v>
      </c>
      <c r="M51" s="210">
        <f t="shared" ref="M51" si="86">M50/L50-1</f>
        <v>2.7371329869779304E-2</v>
      </c>
      <c r="N51" s="210">
        <f t="shared" ref="N51" si="87">N50/M50-1</f>
        <v>2.4912399109813688E-2</v>
      </c>
      <c r="O51" s="210">
        <f t="shared" ref="O51" si="88">O50/N50-1</f>
        <v>2.4832123210536627E-2</v>
      </c>
      <c r="P51" s="210">
        <f t="shared" ref="P51" si="89">P50/O50-1</f>
        <v>2.2629694026914393E-2</v>
      </c>
      <c r="Q51" s="210">
        <f t="shared" ref="Q51" si="90">Q50/P50-1</f>
        <v>2.2019601681523948E-2</v>
      </c>
      <c r="R51" s="210">
        <f t="shared" ref="R51" si="91">R50/Q50-1</f>
        <v>2.0968637110182931E-2</v>
      </c>
      <c r="S51" s="210">
        <f t="shared" ref="S51" si="92">S50/R50-1</f>
        <v>2.1215998926418234E-2</v>
      </c>
      <c r="T51" s="210">
        <f t="shared" ref="T51" si="93">T50/S50-1</f>
        <v>2.150266161391956E-2</v>
      </c>
      <c r="U51" s="210">
        <f t="shared" ref="U51" si="94">U50/T50-1</f>
        <v>2.1823923916640453E-2</v>
      </c>
      <c r="V51" s="210">
        <f t="shared" ref="V51" si="95">V50/U50-1</f>
        <v>2.2176458596306015E-2</v>
      </c>
      <c r="W51" s="210">
        <f t="shared" ref="W51" si="96">W50/V50-1</f>
        <v>2.3117640681675988E-2</v>
      </c>
      <c r="X51" s="210">
        <f t="shared" ref="X51" si="97">X50/W50-1</f>
        <v>2.3393559929784535E-2</v>
      </c>
      <c r="Y51" s="289">
        <f t="shared" ref="Y51:AI51" si="98">X51</f>
        <v>2.3393559929784535E-2</v>
      </c>
      <c r="Z51" s="289">
        <f t="shared" si="98"/>
        <v>2.3393559929784535E-2</v>
      </c>
      <c r="AA51" s="289">
        <f t="shared" si="98"/>
        <v>2.3393559929784535E-2</v>
      </c>
      <c r="AB51" s="289">
        <f t="shared" si="98"/>
        <v>2.3393559929784535E-2</v>
      </c>
      <c r="AC51" s="289">
        <f t="shared" si="98"/>
        <v>2.3393559929784535E-2</v>
      </c>
      <c r="AD51" s="289">
        <f t="shared" si="98"/>
        <v>2.3393559929784535E-2</v>
      </c>
      <c r="AE51" s="289">
        <f t="shared" si="98"/>
        <v>2.3393559929784535E-2</v>
      </c>
      <c r="AF51" s="289">
        <f t="shared" si="98"/>
        <v>2.3393559929784535E-2</v>
      </c>
      <c r="AG51" s="289">
        <f t="shared" si="98"/>
        <v>2.3393559929784535E-2</v>
      </c>
      <c r="AH51" s="289">
        <f t="shared" si="98"/>
        <v>2.3393559929784535E-2</v>
      </c>
      <c r="AI51" s="289">
        <f t="shared" si="98"/>
        <v>2.3393559929784535E-2</v>
      </c>
    </row>
    <row r="52" spans="1:35">
      <c r="A52">
        <f t="shared" si="14"/>
        <v>48</v>
      </c>
      <c r="B52" s="1" t="s">
        <v>218</v>
      </c>
      <c r="D52" s="300"/>
      <c r="E52" s="307"/>
    </row>
    <row r="53" spans="1:35">
      <c r="A53">
        <f t="shared" si="14"/>
        <v>49</v>
      </c>
      <c r="B53" s="279" t="s">
        <v>211</v>
      </c>
      <c r="D53" s="300"/>
      <c r="E53" s="276">
        <v>1106657.7597172752</v>
      </c>
      <c r="F53" s="277">
        <v>1141148.9516195159</v>
      </c>
      <c r="G53" s="277">
        <v>1172977.7383961934</v>
      </c>
      <c r="H53" s="277">
        <v>1205170.7230166048</v>
      </c>
      <c r="I53" s="277">
        <v>1237887.0485318333</v>
      </c>
      <c r="J53" s="277">
        <v>1270363.1850149243</v>
      </c>
      <c r="K53" s="277">
        <v>1303542.8504493702</v>
      </c>
      <c r="L53" s="277">
        <v>1338073.3217226567</v>
      </c>
      <c r="M53" s="277">
        <v>1374698.168001479</v>
      </c>
      <c r="N53" s="277">
        <v>1408945.1974182616</v>
      </c>
      <c r="O53" s="277">
        <v>1443932.2981574456</v>
      </c>
      <c r="P53" s="277">
        <v>1476608.0442603277</v>
      </c>
      <c r="Q53" s="277">
        <v>1509122.3652346747</v>
      </c>
      <c r="R53" s="277">
        <v>1540766.6044661414</v>
      </c>
      <c r="S53" s="277">
        <v>1573455.5070923567</v>
      </c>
      <c r="T53" s="277">
        <v>1607288.9884259214</v>
      </c>
      <c r="U53" s="277">
        <v>1642366.3410213829</v>
      </c>
      <c r="V53" s="277">
        <v>1678788.2101830102</v>
      </c>
      <c r="W53" s="277">
        <v>1717597.8328066552</v>
      </c>
      <c r="X53" s="277">
        <v>1757778.5606436853</v>
      </c>
      <c r="Y53" s="277">
        <f>X53*(1+Y$61)</f>
        <v>1798899.258745393</v>
      </c>
      <c r="Z53" s="277">
        <f t="shared" ref="Z53:AI53" si="99">Y53*(1+Z$61)</f>
        <v>1840981.9163624975</v>
      </c>
      <c r="AA53" s="277">
        <f t="shared" si="99"/>
        <v>1884049.0371525723</v>
      </c>
      <c r="AB53" s="277">
        <f t="shared" si="99"/>
        <v>1928123.6512138529</v>
      </c>
      <c r="AC53" s="277">
        <f t="shared" si="99"/>
        <v>1973229.3274005584</v>
      </c>
      <c r="AD53" s="277">
        <f t="shared" si="99"/>
        <v>2019390.185926311</v>
      </c>
      <c r="AE53" s="277">
        <f t="shared" si="99"/>
        <v>2066630.911262396</v>
      </c>
      <c r="AF53" s="277">
        <f t="shared" si="99"/>
        <v>2114976.7653377573</v>
      </c>
      <c r="AG53" s="277">
        <f t="shared" si="99"/>
        <v>2164453.6010477869</v>
      </c>
      <c r="AH53" s="277">
        <f t="shared" si="99"/>
        <v>2215087.8760791351</v>
      </c>
      <c r="AI53" s="277">
        <f t="shared" si="99"/>
        <v>2266906.6670579305</v>
      </c>
    </row>
    <row r="54" spans="1:35">
      <c r="A54">
        <f t="shared" si="14"/>
        <v>50</v>
      </c>
      <c r="B54" s="279" t="s">
        <v>213</v>
      </c>
      <c r="D54" s="300"/>
      <c r="E54" s="276">
        <v>16339891.988022171</v>
      </c>
      <c r="F54" s="277">
        <v>16849157.246655285</v>
      </c>
      <c r="G54" s="277">
        <v>17319111.87668794</v>
      </c>
      <c r="H54" s="277">
        <v>17794443.917556629</v>
      </c>
      <c r="I54" s="277">
        <v>18277503.129376896</v>
      </c>
      <c r="J54" s="277">
        <v>18757015.930568062</v>
      </c>
      <c r="K54" s="277">
        <v>19246916.394046552</v>
      </c>
      <c r="L54" s="277">
        <v>19756761.615793474</v>
      </c>
      <c r="M54" s="277">
        <v>20297530.455137949</v>
      </c>
      <c r="N54" s="277">
        <v>20803190.634779945</v>
      </c>
      <c r="O54" s="277">
        <v>21319778.02779508</v>
      </c>
      <c r="P54" s="277">
        <v>21802238.081285816</v>
      </c>
      <c r="Q54" s="277">
        <v>22282314.679601483</v>
      </c>
      <c r="R54" s="277">
        <v>22749544.450092945</v>
      </c>
      <c r="S54" s="277">
        <v>23232198.760722633</v>
      </c>
      <c r="T54" s="277">
        <v>23731752.869221766</v>
      </c>
      <c r="U54" s="277">
        <v>24249672.838248178</v>
      </c>
      <c r="V54" s="277">
        <v>24787444.703919556</v>
      </c>
      <c r="W54" s="277">
        <v>25360471.944001682</v>
      </c>
      <c r="X54" s="277">
        <v>25953743.664271295</v>
      </c>
      <c r="Y54" s="277">
        <f t="shared" ref="Y54:AI59" si="100">X54*(1+Y$61)</f>
        <v>26560894.122083679</v>
      </c>
      <c r="Z54" s="277">
        <f t="shared" si="100"/>
        <v>27182247.990517292</v>
      </c>
      <c r="AA54" s="277">
        <f t="shared" si="100"/>
        <v>27818137.537909713</v>
      </c>
      <c r="AB54" s="277">
        <f t="shared" si="100"/>
        <v>28468902.805537779</v>
      </c>
      <c r="AC54" s="277">
        <f t="shared" si="100"/>
        <v>29134891.789454326</v>
      </c>
      <c r="AD54" s="277">
        <f t="shared" si="100"/>
        <v>29816460.6265787</v>
      </c>
      <c r="AE54" s="277">
        <f t="shared" si="100"/>
        <v>30513973.785140615</v>
      </c>
      <c r="AF54" s="277">
        <f t="shared" si="100"/>
        <v>31227804.259579163</v>
      </c>
      <c r="AG54" s="277">
        <f t="shared" si="100"/>
        <v>31958333.770001195</v>
      </c>
      <c r="AH54" s="277">
        <f t="shared" si="100"/>
        <v>32705952.966305763</v>
      </c>
      <c r="AI54" s="277">
        <f t="shared" si="100"/>
        <v>33471061.637083735</v>
      </c>
    </row>
    <row r="55" spans="1:35">
      <c r="A55">
        <f t="shared" si="14"/>
        <v>51</v>
      </c>
      <c r="B55" s="279" t="s">
        <v>214</v>
      </c>
      <c r="D55" s="300"/>
      <c r="E55" s="276">
        <v>4054441.6619954212</v>
      </c>
      <c r="F55" s="277">
        <v>4180806.406824979</v>
      </c>
      <c r="G55" s="277">
        <v>4297416.9470077893</v>
      </c>
      <c r="H55" s="277">
        <v>4415361.792126229</v>
      </c>
      <c r="I55" s="277">
        <v>4535223.9916469157</v>
      </c>
      <c r="J55" s="277">
        <v>4654206.2150321575</v>
      </c>
      <c r="K55" s="277">
        <v>4775765.944485331</v>
      </c>
      <c r="L55" s="277">
        <v>4902274.596423503</v>
      </c>
      <c r="M55" s="277">
        <v>5036456.3715144489</v>
      </c>
      <c r="N55" s="277">
        <v>5161926.5827407809</v>
      </c>
      <c r="O55" s="277">
        <v>5290108.1796471449</v>
      </c>
      <c r="P55" s="277">
        <v>5409821.7091218373</v>
      </c>
      <c r="Q55" s="277">
        <v>5528943.8283247612</v>
      </c>
      <c r="R55" s="277">
        <v>5644878.2450634884</v>
      </c>
      <c r="S55" s="277">
        <v>5764639.9758505197</v>
      </c>
      <c r="T55" s="277">
        <v>5888595.0785773052</v>
      </c>
      <c r="U55" s="277">
        <v>6017107.3295480805</v>
      </c>
      <c r="V55" s="277">
        <v>6150545.4611113332</v>
      </c>
      <c r="W55" s="277">
        <v>6292731.561077618</v>
      </c>
      <c r="X55" s="277">
        <v>6439940.9539737329</v>
      </c>
      <c r="Y55" s="277">
        <f t="shared" si="100"/>
        <v>6590594.0986247882</v>
      </c>
      <c r="Z55" s="277">
        <f t="shared" si="100"/>
        <v>6744771.5566438483</v>
      </c>
      <c r="AA55" s="277">
        <f t="shared" si="100"/>
        <v>6902555.7742668996</v>
      </c>
      <c r="AB55" s="277">
        <f t="shared" si="100"/>
        <v>7064031.1264408892</v>
      </c>
      <c r="AC55" s="277">
        <f t="shared" si="100"/>
        <v>7229283.961943144</v>
      </c>
      <c r="AD55" s="277">
        <f t="shared" si="100"/>
        <v>7398402.6495562876</v>
      </c>
      <c r="AE55" s="277">
        <f t="shared" si="100"/>
        <v>7571477.6253233561</v>
      </c>
      <c r="AF55" s="277">
        <f t="shared" si="100"/>
        <v>7748601.4409083771</v>
      </c>
      <c r="AG55" s="277">
        <f t="shared" si="100"/>
        <v>7929868.8130882783</v>
      </c>
      <c r="AH55" s="277">
        <f t="shared" si="100"/>
        <v>8115376.6744025843</v>
      </c>
      <c r="AI55" s="277">
        <f t="shared" si="100"/>
        <v>8305224.224987993</v>
      </c>
    </row>
    <row r="56" spans="1:35">
      <c r="A56">
        <f t="shared" si="14"/>
        <v>52</v>
      </c>
      <c r="B56" s="279" t="s">
        <v>221</v>
      </c>
      <c r="D56" s="300"/>
      <c r="E56" s="276">
        <v>2489511.7930467403</v>
      </c>
      <c r="F56" s="277">
        <v>2567102.3834916162</v>
      </c>
      <c r="G56" s="277">
        <v>2638703.688721837</v>
      </c>
      <c r="H56" s="277">
        <v>2711124.2850282886</v>
      </c>
      <c r="I56" s="277">
        <v>2784722.1769511951</v>
      </c>
      <c r="J56" s="277">
        <v>2857779.7451626221</v>
      </c>
      <c r="K56" s="277">
        <v>2932419.9558900115</v>
      </c>
      <c r="L56" s="277">
        <v>3010098.9083027891</v>
      </c>
      <c r="M56" s="277">
        <v>3092489.318462607</v>
      </c>
      <c r="N56" s="277">
        <v>3169530.6466069827</v>
      </c>
      <c r="O56" s="277">
        <v>3248236.8221430993</v>
      </c>
      <c r="P56" s="277">
        <v>3321743.4275551545</v>
      </c>
      <c r="Q56" s="277">
        <v>3394886.8947181394</v>
      </c>
      <c r="R56" s="277">
        <v>3466073.0460436</v>
      </c>
      <c r="S56" s="277">
        <v>3539609.2480673487</v>
      </c>
      <c r="T56" s="277">
        <v>3615720.2679740409</v>
      </c>
      <c r="U56" s="277">
        <v>3694629.4720061612</v>
      </c>
      <c r="V56" s="277">
        <v>3776563.2695207982</v>
      </c>
      <c r="W56" s="277">
        <v>3863868.5021971948</v>
      </c>
      <c r="X56" s="277">
        <v>3954258.1415641517</v>
      </c>
      <c r="Y56" s="277">
        <f t="shared" si="100"/>
        <v>4046762.3163766693</v>
      </c>
      <c r="Z56" s="277">
        <f t="shared" si="100"/>
        <v>4141430.4931464191</v>
      </c>
      <c r="AA56" s="277">
        <f t="shared" si="100"/>
        <v>4238313.2955828747</v>
      </c>
      <c r="AB56" s="277">
        <f t="shared" si="100"/>
        <v>4337462.5316642933</v>
      </c>
      <c r="AC56" s="277">
        <f t="shared" si="100"/>
        <v>4438931.221341975</v>
      </c>
      <c r="AD56" s="277">
        <f t="shared" si="100"/>
        <v>4542773.6248926278</v>
      </c>
      <c r="AE56" s="277">
        <f t="shared" si="100"/>
        <v>4649045.2719339961</v>
      </c>
      <c r="AF56" s="277">
        <f t="shared" si="100"/>
        <v>4757802.9911192637</v>
      </c>
      <c r="AG56" s="277">
        <f t="shared" si="100"/>
        <v>4869104.9405261185</v>
      </c>
      <c r="AH56" s="277">
        <f t="shared" si="100"/>
        <v>4983010.6387567241</v>
      </c>
      <c r="AI56" s="277">
        <f t="shared" si="100"/>
        <v>5099580.9967652308</v>
      </c>
    </row>
    <row r="57" spans="1:35">
      <c r="A57">
        <f t="shared" si="14"/>
        <v>53</v>
      </c>
      <c r="B57" s="279" t="s">
        <v>222</v>
      </c>
      <c r="D57" s="300"/>
      <c r="E57" s="276">
        <v>53954.412326550606</v>
      </c>
      <c r="F57" s="277">
        <v>55636.008983861451</v>
      </c>
      <c r="G57" s="277">
        <v>57187.801731459818</v>
      </c>
      <c r="H57" s="277">
        <v>58757.350718922513</v>
      </c>
      <c r="I57" s="277">
        <v>60352.414866947154</v>
      </c>
      <c r="J57" s="277">
        <v>61935.768747761831</v>
      </c>
      <c r="K57" s="277">
        <v>63553.422746017299</v>
      </c>
      <c r="L57" s="277">
        <v>65236.934444688246</v>
      </c>
      <c r="M57" s="277">
        <v>67022.556097066961</v>
      </c>
      <c r="N57" s="277">
        <v>68692.24876391697</v>
      </c>
      <c r="O57" s="277">
        <v>70398.023148831388</v>
      </c>
      <c r="P57" s="277">
        <v>71991.108872789075</v>
      </c>
      <c r="Q57" s="277">
        <v>73576.324414779112</v>
      </c>
      <c r="R57" s="277">
        <v>75119.119661333709</v>
      </c>
      <c r="S57" s="277">
        <v>76712.846823422078</v>
      </c>
      <c r="T57" s="277">
        <v>78362.37721010657</v>
      </c>
      <c r="U57" s="277">
        <v>80072.551768267003</v>
      </c>
      <c r="V57" s="277">
        <v>81848.277397256548</v>
      </c>
      <c r="W57" s="277">
        <v>83740.416464540467</v>
      </c>
      <c r="X57" s="277">
        <v>85699.40291564881</v>
      </c>
      <c r="Y57" s="277">
        <f t="shared" si="100"/>
        <v>87704.217033702749</v>
      </c>
      <c r="Z57" s="277">
        <f t="shared" si="100"/>
        <v>89755.930890975462</v>
      </c>
      <c r="AA57" s="277">
        <f t="shared" si="100"/>
        <v>91855.641639327048</v>
      </c>
      <c r="AB57" s="277">
        <f t="shared" si="100"/>
        <v>94004.472096905418</v>
      </c>
      <c r="AC57" s="277">
        <f t="shared" si="100"/>
        <v>96203.571348572092</v>
      </c>
      <c r="AD57" s="277">
        <f t="shared" si="100"/>
        <v>98454.11536037417</v>
      </c>
      <c r="AE57" s="277">
        <f t="shared" si="100"/>
        <v>100757.30760839095</v>
      </c>
      <c r="AF57" s="277">
        <f t="shared" si="100"/>
        <v>103114.37972229155</v>
      </c>
      <c r="AG57" s="277">
        <f t="shared" si="100"/>
        <v>105526.59214394749</v>
      </c>
      <c r="AH57" s="277">
        <f t="shared" si="100"/>
        <v>107995.23480145281</v>
      </c>
      <c r="AI57" s="277">
        <f t="shared" si="100"/>
        <v>110521.62779891171</v>
      </c>
    </row>
    <row r="58" spans="1:35">
      <c r="A58">
        <f t="shared" si="14"/>
        <v>54</v>
      </c>
      <c r="B58" s="279" t="s">
        <v>223</v>
      </c>
      <c r="D58" s="300"/>
      <c r="E58" s="276">
        <v>846120.42123622017</v>
      </c>
      <c r="F58" s="277">
        <v>872491.44838079938</v>
      </c>
      <c r="G58" s="277">
        <v>896826.87298560259</v>
      </c>
      <c r="H58" s="277">
        <v>921440.75335529575</v>
      </c>
      <c r="I58" s="277">
        <v>946454.76593793789</v>
      </c>
      <c r="J58" s="277">
        <v>971285.13651991263</v>
      </c>
      <c r="K58" s="277">
        <v>996653.40620162734</v>
      </c>
      <c r="L58" s="277">
        <v>1023054.4652848825</v>
      </c>
      <c r="M58" s="277">
        <v>1051056.8265289455</v>
      </c>
      <c r="N58" s="277">
        <v>1077241.1736785288</v>
      </c>
      <c r="O58" s="277">
        <v>1103991.3592307772</v>
      </c>
      <c r="P58" s="277">
        <v>1128974.345898527</v>
      </c>
      <c r="Q58" s="277">
        <v>1153833.9113038718</v>
      </c>
      <c r="R58" s="277">
        <v>1178028.2358754259</v>
      </c>
      <c r="S58" s="277">
        <v>1203021.2816630495</v>
      </c>
      <c r="T58" s="277">
        <v>1228889.4411969937</v>
      </c>
      <c r="U58" s="277">
        <v>1255708.6308636395</v>
      </c>
      <c r="V58" s="277">
        <v>1283555.8013250113</v>
      </c>
      <c r="W58" s="277">
        <v>1313228.5831349234</v>
      </c>
      <c r="X58" s="277">
        <v>1343949.6746959961</v>
      </c>
      <c r="Y58" s="277">
        <f t="shared" si="100"/>
        <v>1375389.4419536106</v>
      </c>
      <c r="Z58" s="277">
        <f t="shared" si="100"/>
        <v>1407564.6972907446</v>
      </c>
      <c r="AA58" s="277">
        <f t="shared" si="100"/>
        <v>1440492.6463918642</v>
      </c>
      <c r="AB58" s="277">
        <f t="shared" si="100"/>
        <v>1474190.8974436456</v>
      </c>
      <c r="AC58" s="277">
        <f t="shared" si="100"/>
        <v>1508677.4705509357</v>
      </c>
      <c r="AD58" s="277">
        <f t="shared" si="100"/>
        <v>1543970.807372984</v>
      </c>
      <c r="AE58" s="277">
        <f t="shared" si="100"/>
        <v>1580089.7809851011</v>
      </c>
      <c r="AF58" s="277">
        <f t="shared" si="100"/>
        <v>1617053.7059710156</v>
      </c>
      <c r="AG58" s="277">
        <f t="shared" si="100"/>
        <v>1654882.348751328</v>
      </c>
      <c r="AH58" s="277">
        <f t="shared" si="100"/>
        <v>1693595.938153584</v>
      </c>
      <c r="AI58" s="277">
        <f t="shared" si="100"/>
        <v>1733215.1762296187</v>
      </c>
    </row>
    <row r="59" spans="1:35" s="105" customFormat="1">
      <c r="A59">
        <f t="shared" si="14"/>
        <v>55</v>
      </c>
      <c r="B59" s="281" t="s">
        <v>216</v>
      </c>
      <c r="D59" s="308"/>
      <c r="E59" s="282">
        <v>0</v>
      </c>
      <c r="F59" s="283">
        <v>0</v>
      </c>
      <c r="G59" s="283">
        <v>0</v>
      </c>
      <c r="H59" s="283">
        <v>0</v>
      </c>
      <c r="I59" s="283">
        <v>0</v>
      </c>
      <c r="J59" s="283">
        <v>0</v>
      </c>
      <c r="K59" s="283">
        <v>0</v>
      </c>
      <c r="L59" s="283">
        <v>0</v>
      </c>
      <c r="M59" s="283">
        <v>0</v>
      </c>
      <c r="N59" s="283">
        <v>0</v>
      </c>
      <c r="O59" s="283">
        <v>0</v>
      </c>
      <c r="P59" s="283">
        <v>0</v>
      </c>
      <c r="Q59" s="283">
        <v>0</v>
      </c>
      <c r="R59" s="283">
        <v>0</v>
      </c>
      <c r="S59" s="283">
        <v>0</v>
      </c>
      <c r="T59" s="283">
        <v>0</v>
      </c>
      <c r="U59" s="283">
        <v>0</v>
      </c>
      <c r="V59" s="283">
        <v>0</v>
      </c>
      <c r="W59" s="283">
        <v>0</v>
      </c>
      <c r="X59" s="283">
        <v>0</v>
      </c>
      <c r="Y59" s="283">
        <f t="shared" si="100"/>
        <v>0</v>
      </c>
      <c r="Z59" s="283">
        <f t="shared" si="100"/>
        <v>0</v>
      </c>
      <c r="AA59" s="283">
        <f t="shared" si="100"/>
        <v>0</v>
      </c>
      <c r="AB59" s="283">
        <f t="shared" si="100"/>
        <v>0</v>
      </c>
      <c r="AC59" s="283">
        <f t="shared" si="100"/>
        <v>0</v>
      </c>
      <c r="AD59" s="283">
        <f t="shared" si="100"/>
        <v>0</v>
      </c>
      <c r="AE59" s="283">
        <f t="shared" si="100"/>
        <v>0</v>
      </c>
      <c r="AF59" s="283">
        <f t="shared" si="100"/>
        <v>0</v>
      </c>
      <c r="AG59" s="283">
        <f t="shared" si="100"/>
        <v>0</v>
      </c>
      <c r="AH59" s="283">
        <f t="shared" si="100"/>
        <v>0</v>
      </c>
      <c r="AI59" s="283">
        <f t="shared" si="100"/>
        <v>0</v>
      </c>
    </row>
    <row r="60" spans="1:35">
      <c r="A60">
        <f t="shared" si="14"/>
        <v>56</v>
      </c>
      <c r="B60" s="1" t="s">
        <v>219</v>
      </c>
      <c r="D60" s="300"/>
      <c r="E60" s="278">
        <f>SUM(E53:E59)</f>
        <v>24890578.036344379</v>
      </c>
      <c r="F60" s="284">
        <f>SUM(F53:F59)</f>
        <v>25666342.445956059</v>
      </c>
      <c r="G60" s="284">
        <f t="shared" ref="G60:AI60" si="101">SUM(G53:G59)</f>
        <v>26382224.925530821</v>
      </c>
      <c r="H60" s="284">
        <f t="shared" si="101"/>
        <v>27106298.821801972</v>
      </c>
      <c r="I60" s="284">
        <f t="shared" si="101"/>
        <v>27842143.527311727</v>
      </c>
      <c r="J60" s="284">
        <f t="shared" si="101"/>
        <v>28572585.98104544</v>
      </c>
      <c r="K60" s="284">
        <f t="shared" si="101"/>
        <v>29318851.973818906</v>
      </c>
      <c r="L60" s="284">
        <f t="shared" si="101"/>
        <v>30095499.841971993</v>
      </c>
      <c r="M60" s="284">
        <f t="shared" si="101"/>
        <v>30919253.695742499</v>
      </c>
      <c r="N60" s="284">
        <f t="shared" si="101"/>
        <v>31689526.483988412</v>
      </c>
      <c r="O60" s="284">
        <f t="shared" si="101"/>
        <v>32476444.710122377</v>
      </c>
      <c r="P60" s="284">
        <f t="shared" si="101"/>
        <v>33211376.716994453</v>
      </c>
      <c r="Q60" s="284">
        <f t="shared" si="101"/>
        <v>33942678.003597707</v>
      </c>
      <c r="R60" s="284">
        <f t="shared" si="101"/>
        <v>34654409.701202936</v>
      </c>
      <c r="S60" s="284">
        <f t="shared" si="101"/>
        <v>35389637.620219335</v>
      </c>
      <c r="T60" s="284">
        <f t="shared" si="101"/>
        <v>36150609.022606127</v>
      </c>
      <c r="U60" s="284">
        <f t="shared" si="101"/>
        <v>36939557.163455702</v>
      </c>
      <c r="V60" s="284">
        <f t="shared" si="101"/>
        <v>37758745.723456964</v>
      </c>
      <c r="W60" s="284">
        <f t="shared" si="101"/>
        <v>38631638.839682616</v>
      </c>
      <c r="X60" s="284">
        <f t="shared" si="101"/>
        <v>39535370.398064509</v>
      </c>
      <c r="Y60" s="284">
        <f t="shared" si="101"/>
        <v>40460243.454817846</v>
      </c>
      <c r="Z60" s="284">
        <f t="shared" si="101"/>
        <v>41406752.584851786</v>
      </c>
      <c r="AA60" s="284">
        <f t="shared" si="101"/>
        <v>42375403.932943255</v>
      </c>
      <c r="AB60" s="284">
        <f t="shared" si="101"/>
        <v>43366715.484397359</v>
      </c>
      <c r="AC60" s="284">
        <f t="shared" si="101"/>
        <v>44381217.342039511</v>
      </c>
      <c r="AD60" s="284">
        <f t="shared" si="101"/>
        <v>45419452.00968729</v>
      </c>
      <c r="AE60" s="284">
        <f t="shared" si="101"/>
        <v>46481974.682253852</v>
      </c>
      <c r="AF60" s="284">
        <f t="shared" si="101"/>
        <v>47569353.54263787</v>
      </c>
      <c r="AG60" s="284">
        <f t="shared" si="101"/>
        <v>48682170.06555865</v>
      </c>
      <c r="AH60" s="284">
        <f t="shared" si="101"/>
        <v>49821019.32849925</v>
      </c>
      <c r="AI60" s="284">
        <f t="shared" si="101"/>
        <v>50986510.329923421</v>
      </c>
    </row>
    <row r="61" spans="1:35">
      <c r="A61">
        <f t="shared" si="14"/>
        <v>57</v>
      </c>
      <c r="B61" s="1"/>
      <c r="C61" t="s">
        <v>44</v>
      </c>
      <c r="D61" s="210">
        <f>AVERAGE(F61:AI61)</f>
        <v>2.4192910207007142E-2</v>
      </c>
      <c r="E61" s="307"/>
      <c r="F61" s="210">
        <f>F60/E60-1</f>
        <v>3.1166990516609649E-2</v>
      </c>
      <c r="G61" s="210">
        <f t="shared" ref="G61" si="102">G60/F60-1</f>
        <v>2.7891877507757457E-2</v>
      </c>
      <c r="H61" s="210">
        <f t="shared" ref="H61" si="103">H60/G60-1</f>
        <v>2.7445520547072721E-2</v>
      </c>
      <c r="I61" s="210">
        <f t="shared" ref="I61" si="104">I60/H60-1</f>
        <v>2.7146631502413143E-2</v>
      </c>
      <c r="J61" s="210">
        <f t="shared" ref="J61" si="105">J60/I60-1</f>
        <v>2.62351371408307E-2</v>
      </c>
      <c r="K61" s="210">
        <f t="shared" ref="K61" si="106">K60/J60-1</f>
        <v>2.611825171402149E-2</v>
      </c>
      <c r="L61" s="210">
        <f t="shared" ref="L61" si="107">L60/K60-1</f>
        <v>2.6489709380388415E-2</v>
      </c>
      <c r="M61" s="210">
        <f t="shared" ref="M61" si="108">M60/L60-1</f>
        <v>2.7371329869779304E-2</v>
      </c>
      <c r="N61" s="210">
        <f t="shared" ref="N61" si="109">N60/M60-1</f>
        <v>2.4912399109813466E-2</v>
      </c>
      <c r="O61" s="210">
        <f t="shared" ref="O61" si="110">O60/N60-1</f>
        <v>2.4832123210536627E-2</v>
      </c>
      <c r="P61" s="210">
        <f t="shared" ref="P61" si="111">P60/O60-1</f>
        <v>2.2629694026914615E-2</v>
      </c>
      <c r="Q61" s="210">
        <f t="shared" ref="Q61" si="112">Q60/P60-1</f>
        <v>2.2019601681523948E-2</v>
      </c>
      <c r="R61" s="210">
        <f t="shared" ref="R61" si="113">R60/Q60-1</f>
        <v>2.0968637110182931E-2</v>
      </c>
      <c r="S61" s="210">
        <f t="shared" ref="S61" si="114">S60/R60-1</f>
        <v>2.12159989264189E-2</v>
      </c>
      <c r="T61" s="210">
        <f t="shared" ref="T61" si="115">T60/S60-1</f>
        <v>2.1502661613918894E-2</v>
      </c>
      <c r="U61" s="210">
        <f t="shared" ref="U61" si="116">U60/T60-1</f>
        <v>2.1823923916640453E-2</v>
      </c>
      <c r="V61" s="210">
        <f t="shared" ref="V61" si="117">V60/U60-1</f>
        <v>2.2176458596306237E-2</v>
      </c>
      <c r="W61" s="210">
        <f t="shared" ref="W61" si="118">W60/V60-1</f>
        <v>2.311764068167621E-2</v>
      </c>
      <c r="X61" s="210">
        <f t="shared" ref="X61" si="119">X60/W60-1</f>
        <v>2.3393559929784091E-2</v>
      </c>
      <c r="Y61" s="289">
        <f t="shared" ref="Y61:AI61" si="120">X61</f>
        <v>2.3393559929784091E-2</v>
      </c>
      <c r="Z61" s="289">
        <f t="shared" si="120"/>
        <v>2.3393559929784091E-2</v>
      </c>
      <c r="AA61" s="289">
        <f t="shared" si="120"/>
        <v>2.3393559929784091E-2</v>
      </c>
      <c r="AB61" s="289">
        <f t="shared" si="120"/>
        <v>2.3393559929784091E-2</v>
      </c>
      <c r="AC61" s="289">
        <f t="shared" si="120"/>
        <v>2.3393559929784091E-2</v>
      </c>
      <c r="AD61" s="289">
        <f t="shared" si="120"/>
        <v>2.3393559929784091E-2</v>
      </c>
      <c r="AE61" s="289">
        <f t="shared" si="120"/>
        <v>2.3393559929784091E-2</v>
      </c>
      <c r="AF61" s="289">
        <f t="shared" si="120"/>
        <v>2.3393559929784091E-2</v>
      </c>
      <c r="AG61" s="289">
        <f t="shared" si="120"/>
        <v>2.3393559929784091E-2</v>
      </c>
      <c r="AH61" s="289">
        <f t="shared" si="120"/>
        <v>2.3393559929784091E-2</v>
      </c>
      <c r="AI61" s="289">
        <f t="shared" si="120"/>
        <v>2.3393559929784091E-2</v>
      </c>
    </row>
    <row r="62" spans="1:35" ht="15.75">
      <c r="A62">
        <f t="shared" si="14"/>
        <v>58</v>
      </c>
      <c r="B62" s="218" t="s">
        <v>227</v>
      </c>
      <c r="D62" s="300"/>
      <c r="E62" s="278">
        <f>E50+E60</f>
        <v>78134427.763613075</v>
      </c>
      <c r="F62" s="284">
        <f>F50+F60</f>
        <v>80569642.732742339</v>
      </c>
      <c r="G62" s="284">
        <f t="shared" ref="G62:AI62" si="121">G50+G60</f>
        <v>82816881.338687778</v>
      </c>
      <c r="H62" s="284">
        <f t="shared" si="121"/>
        <v>85089833.757113203</v>
      </c>
      <c r="I62" s="284">
        <f t="shared" si="121"/>
        <v>87399736.118719146</v>
      </c>
      <c r="J62" s="284">
        <f t="shared" si="121"/>
        <v>89692680.181866169</v>
      </c>
      <c r="K62" s="284">
        <f t="shared" si="121"/>
        <v>92035296.17976138</v>
      </c>
      <c r="L62" s="284">
        <f t="shared" si="121"/>
        <v>94473284.4283012</v>
      </c>
      <c r="M62" s="284">
        <f t="shared" si="121"/>
        <v>97059143.860269725</v>
      </c>
      <c r="N62" s="284">
        <f t="shared" si="121"/>
        <v>99477119.989373565</v>
      </c>
      <c r="O62" s="284">
        <f t="shared" si="121"/>
        <v>101947348.08957903</v>
      </c>
      <c r="P62" s="284">
        <f t="shared" si="121"/>
        <v>104254385.38370155</v>
      </c>
      <c r="Q62" s="284">
        <f t="shared" si="121"/>
        <v>106550025.42340276</v>
      </c>
      <c r="R62" s="284">
        <f t="shared" si="121"/>
        <v>108784234.24058685</v>
      </c>
      <c r="S62" s="284">
        <f t="shared" si="121"/>
        <v>111092200.4374464</v>
      </c>
      <c r="T62" s="284">
        <f t="shared" si="121"/>
        <v>113480978.43139851</v>
      </c>
      <c r="U62" s="284">
        <f t="shared" si="121"/>
        <v>115957578.67067128</v>
      </c>
      <c r="V62" s="284">
        <f t="shared" si="121"/>
        <v>118529107.11298932</v>
      </c>
      <c r="W62" s="284">
        <f t="shared" si="121"/>
        <v>121269220.42154729</v>
      </c>
      <c r="X62" s="284">
        <f t="shared" si="121"/>
        <v>124106139.197117</v>
      </c>
      <c r="Y62" s="284">
        <f t="shared" si="121"/>
        <v>127009423.60207893</v>
      </c>
      <c r="Z62" s="284">
        <f t="shared" si="121"/>
        <v>129980626.16476153</v>
      </c>
      <c r="AA62" s="284">
        <f t="shared" si="121"/>
        <v>133021335.73265779</v>
      </c>
      <c r="AB62" s="284">
        <f t="shared" si="121"/>
        <v>136133178.32205966</v>
      </c>
      <c r="AC62" s="284">
        <f t="shared" si="121"/>
        <v>139317817.9875688</v>
      </c>
      <c r="AD62" s="284">
        <f t="shared" si="121"/>
        <v>142576957.7119478</v>
      </c>
      <c r="AE62" s="284">
        <f t="shared" si="121"/>
        <v>145912340.31678855</v>
      </c>
      <c r="AF62" s="284">
        <f t="shared" si="121"/>
        <v>149325749.39448446</v>
      </c>
      <c r="AG62" s="284">
        <f t="shared" si="121"/>
        <v>152819010.26200429</v>
      </c>
      <c r="AH62" s="284">
        <f t="shared" si="121"/>
        <v>156393990.93697885</v>
      </c>
      <c r="AI62" s="284">
        <f t="shared" si="121"/>
        <v>160052603.13662118</v>
      </c>
    </row>
    <row r="63" spans="1:35">
      <c r="A63">
        <f t="shared" si="14"/>
        <v>59</v>
      </c>
      <c r="C63" t="s">
        <v>44</v>
      </c>
      <c r="D63" s="210">
        <f>AVERAGE(F63:AI63)</f>
        <v>2.4192910207007239E-2</v>
      </c>
      <c r="E63" s="307"/>
      <c r="F63" s="210">
        <f>F62/E62-1</f>
        <v>3.1166990516609872E-2</v>
      </c>
      <c r="G63" s="210">
        <f t="shared" ref="G63" si="122">G62/F62-1</f>
        <v>2.7891877507757457E-2</v>
      </c>
      <c r="H63" s="210">
        <f t="shared" ref="H63" si="123">H62/G62-1</f>
        <v>2.7445520547072499E-2</v>
      </c>
      <c r="I63" s="210">
        <f t="shared" ref="I63" si="124">I62/H62-1</f>
        <v>2.7146631502413143E-2</v>
      </c>
      <c r="J63" s="210">
        <f t="shared" ref="J63" si="125">J62/I62-1</f>
        <v>2.6235137140830922E-2</v>
      </c>
      <c r="K63" s="210">
        <f t="shared" ref="K63" si="126">K62/J62-1</f>
        <v>2.611825171402149E-2</v>
      </c>
      <c r="L63" s="210">
        <f t="shared" ref="L63" si="127">L62/K62-1</f>
        <v>2.6489709380387971E-2</v>
      </c>
      <c r="M63" s="210">
        <f t="shared" ref="M63" si="128">M62/L62-1</f>
        <v>2.7371329869779304E-2</v>
      </c>
      <c r="N63" s="210">
        <f t="shared" ref="N63" si="129">N62/M62-1</f>
        <v>2.4912399109813466E-2</v>
      </c>
      <c r="O63" s="210">
        <f t="shared" ref="O63" si="130">O62/N62-1</f>
        <v>2.4832123210536627E-2</v>
      </c>
      <c r="P63" s="210">
        <f t="shared" ref="P63" si="131">P62/O62-1</f>
        <v>2.2629694026914393E-2</v>
      </c>
      <c r="Q63" s="210">
        <f t="shared" ref="Q63" si="132">Q62/P62-1</f>
        <v>2.2019601681523948E-2</v>
      </c>
      <c r="R63" s="210">
        <f t="shared" ref="R63" si="133">R62/Q62-1</f>
        <v>2.0968637110182931E-2</v>
      </c>
      <c r="S63" s="210">
        <f t="shared" ref="S63" si="134">S62/R62-1</f>
        <v>2.1215998926418456E-2</v>
      </c>
      <c r="T63" s="210">
        <f t="shared" ref="T63" si="135">T62/S62-1</f>
        <v>2.1502661613919338E-2</v>
      </c>
      <c r="U63" s="210">
        <f t="shared" ref="U63" si="136">U62/T62-1</f>
        <v>2.1823923916640675E-2</v>
      </c>
      <c r="V63" s="210">
        <f t="shared" ref="V63" si="137">V62/U62-1</f>
        <v>2.2176458596306015E-2</v>
      </c>
      <c r="W63" s="210">
        <f t="shared" ref="W63" si="138">W62/V62-1</f>
        <v>2.3117640681675988E-2</v>
      </c>
      <c r="X63" s="210">
        <f t="shared" ref="X63" si="139">X62/W62-1</f>
        <v>2.3393559929784535E-2</v>
      </c>
      <c r="Y63" s="210">
        <f t="shared" ref="Y63" si="140">Y62/X62-1</f>
        <v>2.3393559929784535E-2</v>
      </c>
      <c r="Z63" s="210">
        <f t="shared" ref="Z63" si="141">Z62/Y62-1</f>
        <v>2.3393559929784313E-2</v>
      </c>
      <c r="AA63" s="210">
        <f t="shared" ref="AA63" si="142">AA62/Z62-1</f>
        <v>2.3393559929784535E-2</v>
      </c>
      <c r="AB63" s="210">
        <f t="shared" ref="AB63" si="143">AB62/AA62-1</f>
        <v>2.3393559929784091E-2</v>
      </c>
      <c r="AC63" s="210">
        <f t="shared" ref="AC63" si="144">AC62/AB62-1</f>
        <v>2.3393559929784535E-2</v>
      </c>
      <c r="AD63" s="210">
        <f t="shared" ref="AD63" si="145">AD62/AC62-1</f>
        <v>2.3393559929784535E-2</v>
      </c>
      <c r="AE63" s="210">
        <f t="shared" ref="AE63" si="146">AE62/AD62-1</f>
        <v>2.3393559929784091E-2</v>
      </c>
      <c r="AF63" s="210">
        <f t="shared" ref="AF63" si="147">AF62/AE62-1</f>
        <v>2.3393559929784535E-2</v>
      </c>
      <c r="AG63" s="210">
        <f t="shared" ref="AG63" si="148">AG62/AF62-1</f>
        <v>2.3393559929784313E-2</v>
      </c>
      <c r="AH63" s="210">
        <f t="shared" ref="AH63" si="149">AH62/AG62-1</f>
        <v>2.3393559929784535E-2</v>
      </c>
      <c r="AI63" s="210">
        <f t="shared" ref="AI63" si="150">AI62/AH62-1</f>
        <v>2.3393559929784091E-2</v>
      </c>
    </row>
    <row r="64" spans="1:35" ht="15.75">
      <c r="A64">
        <f t="shared" si="14"/>
        <v>60</v>
      </c>
      <c r="B64" s="285" t="s">
        <v>231</v>
      </c>
      <c r="D64" s="300"/>
      <c r="E64" s="307"/>
    </row>
    <row r="65" spans="1:35">
      <c r="A65">
        <f t="shared" si="14"/>
        <v>61</v>
      </c>
      <c r="B65" t="s">
        <v>224</v>
      </c>
      <c r="D65" s="300"/>
      <c r="E65" s="276">
        <v>46337936.995364107</v>
      </c>
      <c r="F65" s="277">
        <v>46768311.159198321</v>
      </c>
      <c r="G65" s="277">
        <v>47157600.719498307</v>
      </c>
      <c r="H65" s="277">
        <v>47550332.751163587</v>
      </c>
      <c r="I65" s="277">
        <v>47946538.113304518</v>
      </c>
      <c r="J65" s="277">
        <v>48346247.94251024</v>
      </c>
      <c r="K65" s="277">
        <v>48749493.655345537</v>
      </c>
      <c r="L65" s="277">
        <v>49156306.950869903</v>
      </c>
      <c r="M65" s="277">
        <v>49566719.813179553</v>
      </c>
      <c r="N65" s="277">
        <v>49980764.513972186</v>
      </c>
      <c r="O65" s="277">
        <v>50398473.615134723</v>
      </c>
      <c r="P65" s="277">
        <v>50819879.971354552</v>
      </c>
      <c r="Q65" s="277">
        <v>51245016.732754111</v>
      </c>
      <c r="R65" s="277">
        <v>51627209.932421051</v>
      </c>
      <c r="S65" s="277">
        <v>52012406.94382178</v>
      </c>
      <c r="T65" s="277">
        <v>52400631.689099632</v>
      </c>
      <c r="U65" s="277">
        <v>52791908.281554051</v>
      </c>
      <c r="V65" s="277">
        <v>53186261.027169257</v>
      </c>
      <c r="W65" s="277">
        <v>53583714.426155306</v>
      </c>
      <c r="X65" s="277">
        <v>53984293.174501419</v>
      </c>
      <c r="Y65" s="277">
        <f>X65*(1+Y$68)</f>
        <v>54387866.551632509</v>
      </c>
      <c r="Z65" s="277">
        <f t="shared" ref="Z65:AI65" si="151">Y65*(1+Z$68)</f>
        <v>54794456.944661207</v>
      </c>
      <c r="AA65" s="277">
        <f t="shared" si="151"/>
        <v>55204086.908060744</v>
      </c>
      <c r="AB65" s="277">
        <f t="shared" si="151"/>
        <v>55616779.164916061</v>
      </c>
      <c r="AC65" s="277">
        <f t="shared" si="151"/>
        <v>56032556.60818433</v>
      </c>
      <c r="AD65" s="277">
        <f t="shared" si="151"/>
        <v>56451442.301964879</v>
      </c>
      <c r="AE65" s="277">
        <f t="shared" si="151"/>
        <v>56873459.482778601</v>
      </c>
      <c r="AF65" s="277">
        <f t="shared" si="151"/>
        <v>57298631.560856938</v>
      </c>
      <c r="AG65" s="277">
        <f t="shared" si="151"/>
        <v>57726982.1214405</v>
      </c>
      <c r="AH65" s="277">
        <f t="shared" si="151"/>
        <v>58158534.926087379</v>
      </c>
      <c r="AI65" s="277">
        <f t="shared" si="151"/>
        <v>58593313.91399128</v>
      </c>
    </row>
    <row r="66" spans="1:35" s="105" customFormat="1">
      <c r="A66">
        <f t="shared" si="14"/>
        <v>62</v>
      </c>
      <c r="B66" s="105" t="s">
        <v>225</v>
      </c>
      <c r="D66" s="308"/>
      <c r="E66" s="282">
        <v>72839081.167739451</v>
      </c>
      <c r="F66" s="283">
        <v>73515590.755448431</v>
      </c>
      <c r="G66" s="283">
        <v>74127519.031048641</v>
      </c>
      <c r="H66" s="283">
        <v>74744858.562899202</v>
      </c>
      <c r="I66" s="283">
        <v>75367657.858753979</v>
      </c>
      <c r="J66" s="283">
        <v>75995965.862538695</v>
      </c>
      <c r="K66" s="283">
        <v>76629831.958275586</v>
      </c>
      <c r="L66" s="283">
        <v>77269305.974043265</v>
      </c>
      <c r="M66" s="283">
        <v>77914438.185972497</v>
      </c>
      <c r="N66" s="283">
        <v>78565279.322277814</v>
      </c>
      <c r="O66" s="283">
        <v>79221880.56732516</v>
      </c>
      <c r="P66" s="283">
        <v>79884293.565736547</v>
      </c>
      <c r="Q66" s="283">
        <v>80552570.426531419</v>
      </c>
      <c r="R66" s="283">
        <v>81153343.859649166</v>
      </c>
      <c r="S66" s="283">
        <v>81758839.015417442</v>
      </c>
      <c r="T66" s="283">
        <v>82369093.497300103</v>
      </c>
      <c r="U66" s="283">
        <v>82984145.20924136</v>
      </c>
      <c r="V66" s="283">
        <v>83604032.358068466</v>
      </c>
      <c r="W66" s="283">
        <v>84228793.455914393</v>
      </c>
      <c r="X66" s="283">
        <v>84858467.322659329</v>
      </c>
      <c r="Y66" s="283">
        <f>X66*(1+Y$68)</f>
        <v>85492848.477282822</v>
      </c>
      <c r="Z66" s="283">
        <f t="shared" ref="Z66:AI66" si="152">Y66*(1+Z$68)</f>
        <v>86131972.110318184</v>
      </c>
      <c r="AA66" s="283">
        <f t="shared" si="152"/>
        <v>86775873.675374523</v>
      </c>
      <c r="AB66" s="283">
        <f t="shared" si="152"/>
        <v>87424588.891103476</v>
      </c>
      <c r="AC66" s="283">
        <f t="shared" si="152"/>
        <v>88078153.743180573</v>
      </c>
      <c r="AD66" s="283">
        <f t="shared" si="152"/>
        <v>88736604.486301467</v>
      </c>
      <c r="AE66" s="283">
        <f t="shared" si="152"/>
        <v>89399977.646193042</v>
      </c>
      <c r="AF66" s="283">
        <f t="shared" si="152"/>
        <v>90068310.0216396</v>
      </c>
      <c r="AG66" s="283">
        <f t="shared" si="152"/>
        <v>90741638.686524138</v>
      </c>
      <c r="AH66" s="283">
        <f t="shared" si="152"/>
        <v>91420000.991884962</v>
      </c>
      <c r="AI66" s="283">
        <f t="shared" si="152"/>
        <v>92103434.567987591</v>
      </c>
    </row>
    <row r="67" spans="1:35" ht="15.75">
      <c r="A67">
        <f t="shared" si="14"/>
        <v>63</v>
      </c>
      <c r="B67" s="218" t="s">
        <v>200</v>
      </c>
      <c r="D67" s="300"/>
      <c r="E67" s="278">
        <f>E65+E66</f>
        <v>119177018.16310355</v>
      </c>
      <c r="F67" s="284">
        <f>F65+F66</f>
        <v>120283901.91464674</v>
      </c>
      <c r="G67" s="284">
        <f t="shared" ref="G67:AI67" si="153">G65+G66</f>
        <v>121285119.75054695</v>
      </c>
      <c r="H67" s="284">
        <f t="shared" si="153"/>
        <v>122295191.31406279</v>
      </c>
      <c r="I67" s="284">
        <f t="shared" si="153"/>
        <v>123314195.9720585</v>
      </c>
      <c r="J67" s="284">
        <f t="shared" si="153"/>
        <v>124342213.80504894</v>
      </c>
      <c r="K67" s="284">
        <f t="shared" si="153"/>
        <v>125379325.61362112</v>
      </c>
      <c r="L67" s="284">
        <f t="shared" si="153"/>
        <v>126425612.92491317</v>
      </c>
      <c r="M67" s="284">
        <f t="shared" si="153"/>
        <v>127481157.99915205</v>
      </c>
      <c r="N67" s="284">
        <f t="shared" si="153"/>
        <v>128546043.83625001</v>
      </c>
      <c r="O67" s="284">
        <f t="shared" si="153"/>
        <v>129620354.18245989</v>
      </c>
      <c r="P67" s="284">
        <f t="shared" si="153"/>
        <v>130704173.53709111</v>
      </c>
      <c r="Q67" s="284">
        <f t="shared" si="153"/>
        <v>131797587.15928553</v>
      </c>
      <c r="R67" s="284">
        <f t="shared" si="153"/>
        <v>132780553.79207021</v>
      </c>
      <c r="S67" s="284">
        <f t="shared" si="153"/>
        <v>133771245.95923921</v>
      </c>
      <c r="T67" s="284">
        <f t="shared" si="153"/>
        <v>134769725.18639973</v>
      </c>
      <c r="U67" s="284">
        <f t="shared" si="153"/>
        <v>135776053.4907954</v>
      </c>
      <c r="V67" s="284">
        <f t="shared" si="153"/>
        <v>136790293.38523772</v>
      </c>
      <c r="W67" s="284">
        <f t="shared" si="153"/>
        <v>137812507.88206971</v>
      </c>
      <c r="X67" s="284">
        <f t="shared" si="153"/>
        <v>138842760.49716073</v>
      </c>
      <c r="Y67" s="284">
        <f t="shared" si="153"/>
        <v>139880715.02891535</v>
      </c>
      <c r="Z67" s="284">
        <f t="shared" si="153"/>
        <v>140926429.05497938</v>
      </c>
      <c r="AA67" s="284">
        <f t="shared" si="153"/>
        <v>141979960.58343527</v>
      </c>
      <c r="AB67" s="284">
        <f t="shared" si="153"/>
        <v>143041368.05601954</v>
      </c>
      <c r="AC67" s="284">
        <f t="shared" si="153"/>
        <v>144110710.35136491</v>
      </c>
      <c r="AD67" s="284">
        <f t="shared" si="153"/>
        <v>145188046.78826636</v>
      </c>
      <c r="AE67" s="284">
        <f t="shared" si="153"/>
        <v>146273437.12897164</v>
      </c>
      <c r="AF67" s="284">
        <f t="shared" si="153"/>
        <v>147366941.58249652</v>
      </c>
      <c r="AG67" s="284">
        <f t="shared" si="153"/>
        <v>148468620.80796462</v>
      </c>
      <c r="AH67" s="284">
        <f t="shared" si="153"/>
        <v>149578535.91797233</v>
      </c>
      <c r="AI67" s="284">
        <f t="shared" si="153"/>
        <v>150696748.48197886</v>
      </c>
    </row>
    <row r="68" spans="1:35">
      <c r="A68">
        <f t="shared" si="14"/>
        <v>64</v>
      </c>
      <c r="C68" t="s">
        <v>44</v>
      </c>
      <c r="D68" s="210">
        <f>AVERAGE(F68:AI68)</f>
        <v>7.8527793008485048E-3</v>
      </c>
      <c r="E68" s="307"/>
      <c r="F68" s="210">
        <f>F67/E67-1</f>
        <v>9.2877281929333311E-3</v>
      </c>
      <c r="G68" s="210">
        <f t="shared" ref="G68" si="154">G67/F67-1</f>
        <v>8.3237891352299087E-3</v>
      </c>
      <c r="H68" s="210">
        <f t="shared" ref="H68" si="155">H67/G67-1</f>
        <v>8.3280749163072709E-3</v>
      </c>
      <c r="I68" s="210">
        <f t="shared" ref="I68" si="156">I67/H67-1</f>
        <v>8.3323362680618462E-3</v>
      </c>
      <c r="J68" s="210">
        <f t="shared" ref="J68" si="157">J67/I67-1</f>
        <v>8.3365732946381055E-3</v>
      </c>
      <c r="K68" s="210">
        <f t="shared" ref="K68" si="158">K67/J67-1</f>
        <v>8.3407861001913997E-3</v>
      </c>
      <c r="L68" s="210">
        <f t="shared" ref="L68" si="159">L67/K67-1</f>
        <v>8.3449747888768577E-3</v>
      </c>
      <c r="M68" s="210">
        <f t="shared" ref="M68" si="160">M67/L67-1</f>
        <v>8.3491394648471662E-3</v>
      </c>
      <c r="N68" s="210">
        <f t="shared" ref="N68" si="161">N67/M67-1</f>
        <v>8.3532802322445754E-3</v>
      </c>
      <c r="O68" s="210">
        <f t="shared" ref="O68" si="162">O67/N67-1</f>
        <v>8.3573971951902415E-3</v>
      </c>
      <c r="P68" s="210">
        <f t="shared" ref="P68" si="163">P67/O67-1</f>
        <v>8.3614904577840043E-3</v>
      </c>
      <c r="Q68" s="210">
        <f t="shared" ref="Q68" si="164">Q67/P67-1</f>
        <v>8.3655601240930633E-3</v>
      </c>
      <c r="R68" s="210">
        <f t="shared" ref="R68" si="165">R67/Q67-1</f>
        <v>7.4581534758804136E-3</v>
      </c>
      <c r="S68" s="210">
        <f t="shared" ref="S68" si="166">S67/R67-1</f>
        <v>7.4611239287372122E-3</v>
      </c>
      <c r="T68" s="210">
        <f t="shared" ref="T68" si="167">T67/S67-1</f>
        <v>7.4640795934932669E-3</v>
      </c>
      <c r="U68" s="210">
        <f t="shared" ref="U68" si="168">U67/T67-1</f>
        <v>7.46702052707926E-3</v>
      </c>
      <c r="V68" s="210">
        <f t="shared" ref="V68" si="169">V67/U67-1</f>
        <v>7.4699467863903468E-3</v>
      </c>
      <c r="W68" s="210">
        <f t="shared" ref="W68" si="170">W67/V67-1</f>
        <v>7.47285842828882E-3</v>
      </c>
      <c r="X68" s="210">
        <f t="shared" ref="X68" si="171">X67/W67-1</f>
        <v>7.4757555095990025E-3</v>
      </c>
      <c r="Y68" s="289">
        <f t="shared" ref="Y68:AI68" si="172">X68</f>
        <v>7.4757555095990025E-3</v>
      </c>
      <c r="Z68" s="289">
        <f t="shared" si="172"/>
        <v>7.4757555095990025E-3</v>
      </c>
      <c r="AA68" s="289">
        <f t="shared" si="172"/>
        <v>7.4757555095990025E-3</v>
      </c>
      <c r="AB68" s="289">
        <f t="shared" si="172"/>
        <v>7.4757555095990025E-3</v>
      </c>
      <c r="AC68" s="289">
        <f t="shared" si="172"/>
        <v>7.4757555095990025E-3</v>
      </c>
      <c r="AD68" s="289">
        <f t="shared" si="172"/>
        <v>7.4757555095990025E-3</v>
      </c>
      <c r="AE68" s="289">
        <f t="shared" si="172"/>
        <v>7.4757555095990025E-3</v>
      </c>
      <c r="AF68" s="289">
        <f t="shared" si="172"/>
        <v>7.4757555095990025E-3</v>
      </c>
      <c r="AG68" s="289">
        <f t="shared" si="172"/>
        <v>7.4757555095990025E-3</v>
      </c>
      <c r="AH68" s="289">
        <f t="shared" si="172"/>
        <v>7.4757555095990025E-3</v>
      </c>
      <c r="AI68" s="289">
        <f t="shared" si="172"/>
        <v>7.4757555095990025E-3</v>
      </c>
    </row>
    <row r="69" spans="1:35" ht="15.75">
      <c r="A69">
        <f t="shared" si="14"/>
        <v>65</v>
      </c>
      <c r="B69" s="285" t="s">
        <v>232</v>
      </c>
      <c r="D69" s="300"/>
      <c r="E69" s="307"/>
    </row>
    <row r="70" spans="1:35">
      <c r="A70">
        <f t="shared" si="14"/>
        <v>66</v>
      </c>
      <c r="B70" s="280" t="s">
        <v>184</v>
      </c>
      <c r="D70" s="300"/>
      <c r="E70" s="276">
        <v>202892475.30977917</v>
      </c>
      <c r="F70" s="277">
        <v>206660915.8193545</v>
      </c>
      <c r="G70" s="277">
        <v>210119272.91161746</v>
      </c>
      <c r="H70" s="277">
        <v>213614731.90715286</v>
      </c>
      <c r="I70" s="277">
        <v>217159908.8009598</v>
      </c>
      <c r="J70" s="277">
        <v>220694712.47969854</v>
      </c>
      <c r="K70" s="277">
        <v>224293585.7858178</v>
      </c>
      <c r="L70" s="277">
        <v>228007612.32186475</v>
      </c>
      <c r="M70" s="277">
        <v>231895464.33826274</v>
      </c>
      <c r="N70" s="277">
        <v>235604806.28907204</v>
      </c>
      <c r="O70" s="277">
        <v>239381411.14570129</v>
      </c>
      <c r="P70" s="277">
        <v>242984902.91729051</v>
      </c>
      <c r="Q70" s="277">
        <v>246584779.65568966</v>
      </c>
      <c r="R70" s="277">
        <v>250011272.81018898</v>
      </c>
      <c r="S70" s="277">
        <v>253527418.68991774</v>
      </c>
      <c r="T70" s="277">
        <v>257141149.13764441</v>
      </c>
      <c r="U70" s="277">
        <v>260860347.38861245</v>
      </c>
      <c r="V70" s="277">
        <v>264693003.7467567</v>
      </c>
      <c r="W70" s="277">
        <v>268721386.38740599</v>
      </c>
      <c r="X70" s="277">
        <v>272865442.43590236</v>
      </c>
      <c r="Y70" s="277">
        <f>X70*(1+Y71)</f>
        <v>277073405.56959182</v>
      </c>
      <c r="Z70" s="277">
        <f t="shared" ref="Z70:AI70" si="173">Y70*(1+Z71)</f>
        <v>281346261.32426113</v>
      </c>
      <c r="AA70" s="277">
        <f t="shared" si="173"/>
        <v>285685010.43402416</v>
      </c>
      <c r="AB70" s="277">
        <f t="shared" si="173"/>
        <v>290090669.06570107</v>
      </c>
      <c r="AC70" s="277">
        <f t="shared" si="173"/>
        <v>294564269.05681223</v>
      </c>
      <c r="AD70" s="277">
        <f t="shared" si="173"/>
        <v>299106858.15724194</v>
      </c>
      <c r="AE70" s="277">
        <f t="shared" si="173"/>
        <v>303719500.27462924</v>
      </c>
      <c r="AF70" s="277">
        <f t="shared" si="173"/>
        <v>308403275.72354287</v>
      </c>
      <c r="AG70" s="277">
        <f t="shared" si="173"/>
        <v>313159281.47849876</v>
      </c>
      <c r="AH70" s="277">
        <f t="shared" si="173"/>
        <v>317988631.43087965</v>
      </c>
      <c r="AI70" s="277">
        <f t="shared" si="173"/>
        <v>322892456.64981639</v>
      </c>
    </row>
    <row r="71" spans="1:35">
      <c r="A71">
        <f t="shared" si="14"/>
        <v>67</v>
      </c>
      <c r="C71" t="s">
        <v>44</v>
      </c>
      <c r="D71" s="210">
        <f>AVERAGE(F71:AI71)</f>
        <v>1.560911286253348E-2</v>
      </c>
      <c r="E71" s="307"/>
      <c r="F71" s="210">
        <f>F70/E70-1</f>
        <v>1.8573584376757379E-2</v>
      </c>
      <c r="G71" s="210">
        <f t="shared" ref="G71" si="174">G70/F70-1</f>
        <v>1.673445159454312E-2</v>
      </c>
      <c r="H71" s="210">
        <f t="shared" ref="H71" si="175">H70/G70-1</f>
        <v>1.6635594379796448E-2</v>
      </c>
      <c r="I71" s="210">
        <f t="shared" ref="I71" si="176">I70/H70-1</f>
        <v>1.6596125473910872E-2</v>
      </c>
      <c r="J71" s="210">
        <f t="shared" ref="J71" si="177">J70/I70-1</f>
        <v>1.6277422928827168E-2</v>
      </c>
      <c r="K71" s="210">
        <f t="shared" ref="K71" si="178">K70/J70-1</f>
        <v>1.6307020977905484E-2</v>
      </c>
      <c r="L71" s="210">
        <f t="shared" ref="L71" si="179">L70/K70-1</f>
        <v>1.6558772837996116E-2</v>
      </c>
      <c r="M71" s="210">
        <f t="shared" ref="M71" si="180">M70/L70-1</f>
        <v>1.7051413226106371E-2</v>
      </c>
      <c r="N71" s="210">
        <f t="shared" ref="N71" si="181">N70/M70-1</f>
        <v>1.5995750332565839E-2</v>
      </c>
      <c r="O71" s="210">
        <f t="shared" ref="O71" si="182">O70/N70-1</f>
        <v>1.6029404985888007E-2</v>
      </c>
      <c r="P71" s="210">
        <f t="shared" ref="P71" si="183">P70/O70-1</f>
        <v>1.5053348354588492E-2</v>
      </c>
      <c r="Q71" s="210">
        <f t="shared" ref="Q71" si="184">Q70/P70-1</f>
        <v>1.4815228004616099E-2</v>
      </c>
      <c r="R71" s="210">
        <f t="shared" ref="R71" si="185">R70/Q70-1</f>
        <v>1.3895801514123507E-2</v>
      </c>
      <c r="S71" s="210">
        <f t="shared" ref="S71" si="186">S70/R70-1</f>
        <v>1.4063949357988603E-2</v>
      </c>
      <c r="T71" s="210">
        <f t="shared" ref="T71" si="187">T70/S70-1</f>
        <v>1.4253805234953676E-2</v>
      </c>
      <c r="U71" s="210">
        <f t="shared" ref="U71" si="188">U70/T70-1</f>
        <v>1.4463644824800781E-2</v>
      </c>
      <c r="V71" s="210">
        <f t="shared" ref="V71" si="189">V70/U70-1</f>
        <v>1.4692368527879918E-2</v>
      </c>
      <c r="W71" s="210">
        <f t="shared" ref="W71" si="190">W70/V70-1</f>
        <v>1.5219074866457127E-2</v>
      </c>
      <c r="X71" s="210">
        <f t="shared" ref="X71" si="191">X70/W70-1</f>
        <v>1.5421385339691618E-2</v>
      </c>
      <c r="Y71" s="289">
        <f t="shared" ref="Y71:AI71" si="192">X71</f>
        <v>1.5421385339691618E-2</v>
      </c>
      <c r="Z71" s="289">
        <f t="shared" si="192"/>
        <v>1.5421385339691618E-2</v>
      </c>
      <c r="AA71" s="289">
        <f t="shared" si="192"/>
        <v>1.5421385339691618E-2</v>
      </c>
      <c r="AB71" s="289">
        <f t="shared" si="192"/>
        <v>1.5421385339691618E-2</v>
      </c>
      <c r="AC71" s="289">
        <f t="shared" si="192"/>
        <v>1.5421385339691618E-2</v>
      </c>
      <c r="AD71" s="289">
        <f t="shared" si="192"/>
        <v>1.5421385339691618E-2</v>
      </c>
      <c r="AE71" s="289">
        <f t="shared" si="192"/>
        <v>1.5421385339691618E-2</v>
      </c>
      <c r="AF71" s="289">
        <f t="shared" si="192"/>
        <v>1.5421385339691618E-2</v>
      </c>
      <c r="AG71" s="289">
        <f t="shared" si="192"/>
        <v>1.5421385339691618E-2</v>
      </c>
      <c r="AH71" s="289">
        <f t="shared" si="192"/>
        <v>1.5421385339691618E-2</v>
      </c>
      <c r="AI71" s="289">
        <f t="shared" si="192"/>
        <v>1.5421385339691618E-2</v>
      </c>
    </row>
    <row r="72" spans="1:35">
      <c r="A72">
        <f t="shared" si="14"/>
        <v>68</v>
      </c>
      <c r="D72" s="210"/>
      <c r="E72" s="307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</row>
    <row r="73" spans="1:35" ht="18.75">
      <c r="A73">
        <f t="shared" si="14"/>
        <v>69</v>
      </c>
      <c r="B73" s="288" t="s">
        <v>233</v>
      </c>
      <c r="D73" s="300"/>
      <c r="E73" s="278">
        <f>E38+E62+E67+E70</f>
        <v>416676597.1309396</v>
      </c>
      <c r="F73" s="284">
        <f>F38+F62+F67+F70</f>
        <v>424415775.06557125</v>
      </c>
      <c r="G73" s="284">
        <f t="shared" ref="G73:AI73" si="193">G38+G62+G67+G70</f>
        <v>431518140.30936658</v>
      </c>
      <c r="H73" s="284">
        <f t="shared" si="193"/>
        <v>438696701.05907726</v>
      </c>
      <c r="I73" s="284">
        <f t="shared" si="193"/>
        <v>445977366.5548445</v>
      </c>
      <c r="J73" s="284">
        <f t="shared" si="193"/>
        <v>453236728.76694214</v>
      </c>
      <c r="K73" s="284">
        <f t="shared" si="193"/>
        <v>460627669.61090201</v>
      </c>
      <c r="L73" s="284">
        <f t="shared" si="193"/>
        <v>468255098.55488443</v>
      </c>
      <c r="M73" s="284">
        <f t="shared" si="193"/>
        <v>476239509.73557496</v>
      </c>
      <c r="N73" s="284">
        <f t="shared" si="193"/>
        <v>483857318.03180879</v>
      </c>
      <c r="O73" s="284">
        <f t="shared" si="193"/>
        <v>491613262.93792635</v>
      </c>
      <c r="P73" s="284">
        <f t="shared" si="193"/>
        <v>499013688.6406669</v>
      </c>
      <c r="Q73" s="284">
        <f t="shared" si="193"/>
        <v>506406690.21530282</v>
      </c>
      <c r="R73" s="284">
        <f t="shared" si="193"/>
        <v>513443617.06795883</v>
      </c>
      <c r="S73" s="284">
        <f t="shared" si="193"/>
        <v>520664662.09658509</v>
      </c>
      <c r="T73" s="284">
        <f t="shared" si="193"/>
        <v>528086114.78283286</v>
      </c>
      <c r="U73" s="284">
        <f t="shared" si="193"/>
        <v>535724164.78396076</v>
      </c>
      <c r="V73" s="284">
        <f t="shared" si="193"/>
        <v>543595221.64225733</v>
      </c>
      <c r="W73" s="284">
        <f t="shared" si="193"/>
        <v>551868238.01747918</v>
      </c>
      <c r="X73" s="284">
        <f t="shared" si="193"/>
        <v>560378810.77268338</v>
      </c>
      <c r="Y73" s="284">
        <f t="shared" si="193"/>
        <v>569037719.4500916</v>
      </c>
      <c r="Z73" s="284">
        <f t="shared" si="193"/>
        <v>577847774.68567204</v>
      </c>
      <c r="AA73" s="284">
        <f t="shared" si="193"/>
        <v>586811843.52439737</v>
      </c>
      <c r="AB73" s="284">
        <f t="shared" si="193"/>
        <v>595932850.60004175</v>
      </c>
      <c r="AC73" s="284">
        <f t="shared" si="193"/>
        <v>605213779.34041524</v>
      </c>
      <c r="AD73" s="284">
        <f t="shared" si="193"/>
        <v>614657673.19859171</v>
      </c>
      <c r="AE73" s="284">
        <f t="shared" si="193"/>
        <v>624267636.91070795</v>
      </c>
      <c r="AF73" s="284">
        <f t="shared" si="193"/>
        <v>634046837.78091693</v>
      </c>
      <c r="AG73" s="284">
        <f t="shared" si="193"/>
        <v>643998506.99409628</v>
      </c>
      <c r="AH73" s="284">
        <f t="shared" si="193"/>
        <v>654125940.95692468</v>
      </c>
      <c r="AI73" s="284">
        <f t="shared" si="193"/>
        <v>664432502.66795039</v>
      </c>
    </row>
    <row r="74" spans="1:35" ht="18.75">
      <c r="A74">
        <f t="shared" si="14"/>
        <v>70</v>
      </c>
      <c r="B74" s="288"/>
      <c r="C74" t="s">
        <v>235</v>
      </c>
      <c r="D74" s="188"/>
      <c r="E74" s="309">
        <v>0.04</v>
      </c>
      <c r="F74" s="310">
        <f>E74</f>
        <v>0.04</v>
      </c>
      <c r="G74" s="310">
        <f>F74</f>
        <v>0.04</v>
      </c>
      <c r="H74" s="310">
        <f>G74-0.01</f>
        <v>0.03</v>
      </c>
      <c r="I74" s="310">
        <v>2.5000000000000001E-2</v>
      </c>
      <c r="J74" s="311">
        <f t="shared" ref="J74:AI74" si="194">I74</f>
        <v>2.5000000000000001E-2</v>
      </c>
      <c r="K74" s="311">
        <f t="shared" si="194"/>
        <v>2.5000000000000001E-2</v>
      </c>
      <c r="L74" s="311">
        <f t="shared" si="194"/>
        <v>2.5000000000000001E-2</v>
      </c>
      <c r="M74" s="311">
        <f t="shared" si="194"/>
        <v>2.5000000000000001E-2</v>
      </c>
      <c r="N74" s="311">
        <f t="shared" si="194"/>
        <v>2.5000000000000001E-2</v>
      </c>
      <c r="O74" s="311">
        <f t="shared" si="194"/>
        <v>2.5000000000000001E-2</v>
      </c>
      <c r="P74" s="311">
        <f t="shared" si="194"/>
        <v>2.5000000000000001E-2</v>
      </c>
      <c r="Q74" s="311">
        <f t="shared" si="194"/>
        <v>2.5000000000000001E-2</v>
      </c>
      <c r="R74" s="311">
        <f t="shared" si="194"/>
        <v>2.5000000000000001E-2</v>
      </c>
      <c r="S74" s="311">
        <f t="shared" si="194"/>
        <v>2.5000000000000001E-2</v>
      </c>
      <c r="T74" s="311">
        <f t="shared" si="194"/>
        <v>2.5000000000000001E-2</v>
      </c>
      <c r="U74" s="311">
        <f t="shared" si="194"/>
        <v>2.5000000000000001E-2</v>
      </c>
      <c r="V74" s="311">
        <f t="shared" si="194"/>
        <v>2.5000000000000001E-2</v>
      </c>
      <c r="W74" s="311">
        <f t="shared" si="194"/>
        <v>2.5000000000000001E-2</v>
      </c>
      <c r="X74" s="311">
        <f t="shared" si="194"/>
        <v>2.5000000000000001E-2</v>
      </c>
      <c r="Y74" s="311">
        <f t="shared" si="194"/>
        <v>2.5000000000000001E-2</v>
      </c>
      <c r="Z74" s="311">
        <f t="shared" si="194"/>
        <v>2.5000000000000001E-2</v>
      </c>
      <c r="AA74" s="311">
        <f t="shared" si="194"/>
        <v>2.5000000000000001E-2</v>
      </c>
      <c r="AB74" s="311">
        <f t="shared" si="194"/>
        <v>2.5000000000000001E-2</v>
      </c>
      <c r="AC74" s="311">
        <f t="shared" si="194"/>
        <v>2.5000000000000001E-2</v>
      </c>
      <c r="AD74" s="311">
        <f t="shared" si="194"/>
        <v>2.5000000000000001E-2</v>
      </c>
      <c r="AE74" s="311">
        <f t="shared" si="194"/>
        <v>2.5000000000000001E-2</v>
      </c>
      <c r="AF74" s="311">
        <f t="shared" si="194"/>
        <v>2.5000000000000001E-2</v>
      </c>
      <c r="AG74" s="311">
        <f t="shared" si="194"/>
        <v>2.5000000000000001E-2</v>
      </c>
      <c r="AH74" s="311">
        <f t="shared" si="194"/>
        <v>2.5000000000000001E-2</v>
      </c>
      <c r="AI74" s="311">
        <f t="shared" si="194"/>
        <v>2.5000000000000001E-2</v>
      </c>
    </row>
    <row r="75" spans="1:35" ht="18.75">
      <c r="A75">
        <f t="shared" si="14"/>
        <v>71</v>
      </c>
      <c r="B75" s="288"/>
      <c r="C75" t="s">
        <v>243</v>
      </c>
      <c r="D75" s="188"/>
      <c r="E75" s="312">
        <f>1+E74</f>
        <v>1.04</v>
      </c>
      <c r="F75" s="313">
        <f>(1+E74)*(1+F74)</f>
        <v>1.0816000000000001</v>
      </c>
      <c r="G75" s="313">
        <f>F75*(1+G74)</f>
        <v>1.1248640000000001</v>
      </c>
      <c r="H75" s="313">
        <f t="shared" ref="H75:AI75" si="195">G75*(1+H74)</f>
        <v>1.1586099200000002</v>
      </c>
      <c r="I75" s="313">
        <f t="shared" si="195"/>
        <v>1.1875751680000002</v>
      </c>
      <c r="J75" s="313">
        <f t="shared" si="195"/>
        <v>1.2172645472000001</v>
      </c>
      <c r="K75" s="313">
        <f t="shared" si="195"/>
        <v>1.2476961608799999</v>
      </c>
      <c r="L75" s="313">
        <f t="shared" si="195"/>
        <v>1.2788885649019999</v>
      </c>
      <c r="M75" s="313">
        <f t="shared" si="195"/>
        <v>1.3108607790245497</v>
      </c>
      <c r="N75" s="313">
        <f t="shared" si="195"/>
        <v>1.3436322985001632</v>
      </c>
      <c r="O75" s="313">
        <f t="shared" si="195"/>
        <v>1.3772231059626672</v>
      </c>
      <c r="P75" s="313">
        <f t="shared" si="195"/>
        <v>1.4116536836117337</v>
      </c>
      <c r="Q75" s="313">
        <f t="shared" si="195"/>
        <v>1.4469450257020269</v>
      </c>
      <c r="R75" s="313">
        <f t="shared" si="195"/>
        <v>1.4831186513445773</v>
      </c>
      <c r="S75" s="313">
        <f t="shared" si="195"/>
        <v>1.5201966176281916</v>
      </c>
      <c r="T75" s="313">
        <f t="shared" si="195"/>
        <v>1.5582015330688963</v>
      </c>
      <c r="U75" s="313">
        <f t="shared" si="195"/>
        <v>1.5971565713956186</v>
      </c>
      <c r="V75" s="313">
        <f t="shared" si="195"/>
        <v>1.637085485680509</v>
      </c>
      <c r="W75" s="313">
        <f t="shared" si="195"/>
        <v>1.6780126228225216</v>
      </c>
      <c r="X75" s="313">
        <f t="shared" si="195"/>
        <v>1.7199629383930846</v>
      </c>
      <c r="Y75" s="313">
        <f t="shared" si="195"/>
        <v>1.7629620118529115</v>
      </c>
      <c r="Z75" s="313">
        <f t="shared" si="195"/>
        <v>1.8070360621492341</v>
      </c>
      <c r="AA75" s="313">
        <f t="shared" si="195"/>
        <v>1.8522119637029648</v>
      </c>
      <c r="AB75" s="313">
        <f t="shared" si="195"/>
        <v>1.8985172627955387</v>
      </c>
      <c r="AC75" s="313">
        <f t="shared" si="195"/>
        <v>1.9459801943654269</v>
      </c>
      <c r="AD75" s="313">
        <f t="shared" si="195"/>
        <v>1.9946296992245625</v>
      </c>
      <c r="AE75" s="313">
        <f t="shared" si="195"/>
        <v>2.0444954417051764</v>
      </c>
      <c r="AF75" s="313">
        <f t="shared" si="195"/>
        <v>2.0956078277478056</v>
      </c>
      <c r="AG75" s="313">
        <f t="shared" si="195"/>
        <v>2.1479980234415006</v>
      </c>
      <c r="AH75" s="313">
        <f t="shared" si="195"/>
        <v>2.201697974027538</v>
      </c>
      <c r="AI75" s="313">
        <f t="shared" si="195"/>
        <v>2.2567404233782264</v>
      </c>
    </row>
    <row r="76" spans="1:35" s="1" customFormat="1" ht="18.75">
      <c r="A76">
        <f t="shared" si="14"/>
        <v>72</v>
      </c>
      <c r="B76" s="288" t="s">
        <v>234</v>
      </c>
      <c r="D76" s="314"/>
      <c r="E76" s="290">
        <f>E73*E75</f>
        <v>433343661.01617718</v>
      </c>
      <c r="F76" s="291">
        <f>F73*F75</f>
        <v>459048102.31092191</v>
      </c>
      <c r="G76" s="291">
        <f t="shared" ref="G76:AI76" si="196">G73*G75</f>
        <v>485399221.3809554</v>
      </c>
      <c r="H76" s="291">
        <f t="shared" si="196"/>
        <v>508278349.7183215</v>
      </c>
      <c r="I76" s="291">
        <f t="shared" si="196"/>
        <v>529631646.01056713</v>
      </c>
      <c r="J76" s="291">
        <f t="shared" si="196"/>
        <v>551709001.41690111</v>
      </c>
      <c r="K76" s="291">
        <f t="shared" si="196"/>
        <v>574723374.9686234</v>
      </c>
      <c r="L76" s="291">
        <f t="shared" si="196"/>
        <v>598846090.99890065</v>
      </c>
      <c r="M76" s="291">
        <f t="shared" si="196"/>
        <v>624283694.73424542</v>
      </c>
      <c r="N76" s="291">
        <f t="shared" si="196"/>
        <v>650126320.37320375</v>
      </c>
      <c r="O76" s="291">
        <f t="shared" si="196"/>
        <v>677061144.91581225</v>
      </c>
      <c r="P76" s="291">
        <f t="shared" si="196"/>
        <v>704434511.74227619</v>
      </c>
      <c r="Q76" s="291">
        <f t="shared" si="196"/>
        <v>732742641.3892597</v>
      </c>
      <c r="R76" s="291">
        <f t="shared" si="196"/>
        <v>761497804.88731265</v>
      </c>
      <c r="S76" s="291">
        <f t="shared" si="196"/>
        <v>791512658.23775399</v>
      </c>
      <c r="T76" s="291">
        <f t="shared" si="196"/>
        <v>822864593.64700735</v>
      </c>
      <c r="U76" s="291">
        <f t="shared" si="196"/>
        <v>855635370.24013221</v>
      </c>
      <c r="V76" s="291">
        <f t="shared" si="196"/>
        <v>889911847.43581879</v>
      </c>
      <c r="W76" s="291">
        <f t="shared" si="196"/>
        <v>926041869.5281539</v>
      </c>
      <c r="X76" s="291">
        <f t="shared" si="196"/>
        <v>963830785.98980677</v>
      </c>
      <c r="Y76" s="291">
        <f t="shared" si="196"/>
        <v>1003191882.7019261</v>
      </c>
      <c r="Z76" s="291">
        <f t="shared" si="196"/>
        <v>1044191767.2896947</v>
      </c>
      <c r="AA76" s="291">
        <f t="shared" si="196"/>
        <v>1086899917.018481</v>
      </c>
      <c r="AB76" s="291">
        <f t="shared" si="196"/>
        <v>1131388804.3311338</v>
      </c>
      <c r="AC76" s="291">
        <f t="shared" si="196"/>
        <v>1177734027.9534957</v>
      </c>
      <c r="AD76" s="291">
        <f t="shared" si="196"/>
        <v>1226014449.8181763</v>
      </c>
      <c r="AE76" s="291">
        <f t="shared" si="196"/>
        <v>1276312338.0680046</v>
      </c>
      <c r="AF76" s="291">
        <f t="shared" si="196"/>
        <v>1328713516.4124327</v>
      </c>
      <c r="AG76" s="291">
        <f t="shared" si="196"/>
        <v>1383307520.1225963</v>
      </c>
      <c r="AH76" s="291">
        <f t="shared" si="196"/>
        <v>1440187758.9637179</v>
      </c>
      <c r="AI76" s="291">
        <f t="shared" si="196"/>
        <v>1499451687.377125</v>
      </c>
    </row>
    <row r="77" spans="1:35">
      <c r="A77">
        <f t="shared" si="14"/>
        <v>73</v>
      </c>
      <c r="B77" t="s">
        <v>319</v>
      </c>
      <c r="C77" t="s">
        <v>44</v>
      </c>
      <c r="D77" s="210">
        <f>AVERAGE(F77:AI77)</f>
        <v>4.2255127022995345E-2</v>
      </c>
      <c r="E77" s="307"/>
      <c r="F77" s="210">
        <f>F76/E76-1</f>
        <v>5.9316527751827719E-2</v>
      </c>
      <c r="G77" s="210">
        <f t="shared" ref="G77" si="197">G76/F76-1</f>
        <v>5.7403829658325023E-2</v>
      </c>
      <c r="H77" s="210">
        <f t="shared" ref="H77" si="198">H76/G76-1</f>
        <v>4.7134662211190337E-2</v>
      </c>
      <c r="I77" s="210">
        <f t="shared" ref="I77" si="199">I76/H76-1</f>
        <v>4.2011028610758672E-2</v>
      </c>
      <c r="J77" s="210">
        <f t="shared" ref="J77" si="200">J76/I76-1</f>
        <v>4.1684358502047436E-2</v>
      </c>
      <c r="K77" s="210">
        <f t="shared" ref="K77" si="201">K76/J76-1</f>
        <v>4.1714696502352933E-2</v>
      </c>
      <c r="L77" s="210">
        <f t="shared" ref="L77" si="202">L76/K76-1</f>
        <v>4.1972742158945975E-2</v>
      </c>
      <c r="M77" s="210">
        <f t="shared" ref="M77" si="203">M76/L76-1</f>
        <v>4.247769855675898E-2</v>
      </c>
      <c r="N77" s="210">
        <f t="shared" ref="N77" si="204">N76/M76-1</f>
        <v>4.1395644090879813E-2</v>
      </c>
      <c r="O77" s="210">
        <f t="shared" ref="O77" si="205">O76/N76-1</f>
        <v>4.1430140110535252E-2</v>
      </c>
      <c r="P77" s="210">
        <f t="shared" ref="P77" si="206">P76/O76-1</f>
        <v>4.042968206345332E-2</v>
      </c>
      <c r="Q77" s="210">
        <f t="shared" ref="Q77" si="207">Q76/P76-1</f>
        <v>4.0185608704731202E-2</v>
      </c>
      <c r="R77" s="210">
        <f t="shared" ref="R77" si="208">R76/Q76-1</f>
        <v>3.9243196551976167E-2</v>
      </c>
      <c r="S77" s="210">
        <f t="shared" ref="S77" si="209">S76/R76-1</f>
        <v>3.9415548091938257E-2</v>
      </c>
      <c r="T77" s="210">
        <f t="shared" ref="T77" si="210">T76/S76-1</f>
        <v>3.9610150365827712E-2</v>
      </c>
      <c r="U77" s="210">
        <f t="shared" ref="U77" si="211">U76/T76-1</f>
        <v>3.9825235945420756E-2</v>
      </c>
      <c r="V77" s="210">
        <f t="shared" ref="V77" si="212">V76/U76-1</f>
        <v>4.005967774107666E-2</v>
      </c>
      <c r="W77" s="210">
        <f t="shared" ref="W77" si="213">W76/V76-1</f>
        <v>4.0599551738118356E-2</v>
      </c>
      <c r="X77" s="210">
        <f t="shared" ref="X77" si="214">X76/W76-1</f>
        <v>4.0806919973183753E-2</v>
      </c>
      <c r="Y77" s="210">
        <f t="shared" ref="Y77" si="215">Y76/X76-1</f>
        <v>4.0838181643780391E-2</v>
      </c>
      <c r="Z77" s="210">
        <f t="shared" ref="Z77" si="216">Z76/Y76-1</f>
        <v>4.0869434147874362E-2</v>
      </c>
      <c r="AA77" s="210">
        <f t="shared" ref="AA77" si="217">AA76/Z76-1</f>
        <v>4.0900676548752735E-2</v>
      </c>
      <c r="AB77" s="210">
        <f t="shared" ref="AB77" si="218">AB76/AA76-1</f>
        <v>4.0931907911716525E-2</v>
      </c>
      <c r="AC77" s="210">
        <f t="shared" ref="AC77" si="219">AC76/AB76-1</f>
        <v>4.0963127304199043E-2</v>
      </c>
      <c r="AD77" s="210">
        <f t="shared" ref="AD77" si="220">AD76/AC76-1</f>
        <v>4.0994333795870475E-2</v>
      </c>
      <c r="AE77" s="210">
        <f t="shared" ref="AE77" si="221">AE76/AD76-1</f>
        <v>4.1025526458752459E-2</v>
      </c>
      <c r="AF77" s="210">
        <f t="shared" ref="AF77" si="222">AF76/AE76-1</f>
        <v>4.1056704367325558E-2</v>
      </c>
      <c r="AG77" s="210">
        <f t="shared" ref="AG77" si="223">AG76/AF76-1</f>
        <v>4.1087866598639833E-2</v>
      </c>
      <c r="AH77" s="210">
        <f t="shared" ref="AH77" si="224">AH76/AG76-1</f>
        <v>4.1119012232421426E-2</v>
      </c>
      <c r="AI77" s="210">
        <f t="shared" ref="AI77" si="225">AI76/AH76-1</f>
        <v>4.1150140351179143E-2</v>
      </c>
    </row>
    <row r="78" spans="1:35">
      <c r="A78">
        <f t="shared" si="14"/>
        <v>74</v>
      </c>
      <c r="B78" t="s">
        <v>320</v>
      </c>
      <c r="D78" s="210"/>
      <c r="E78" s="398">
        <f>(E76/$E$7)/1000</f>
        <v>5.9213365355006896E-2</v>
      </c>
      <c r="F78" s="398">
        <f t="shared" ref="F78:AI78" si="226">(F76/$E$7)/1000</f>
        <v>6.2725696584366289E-2</v>
      </c>
      <c r="G78" s="398">
        <f t="shared" si="226"/>
        <v>6.6326391786295014E-2</v>
      </c>
      <c r="H78" s="398">
        <f t="shared" si="226"/>
        <v>6.9452663858829103E-2</v>
      </c>
      <c r="I78" s="398">
        <f t="shared" si="226"/>
        <v>7.2370441707295785E-2</v>
      </c>
      <c r="J78" s="398">
        <f t="shared" si="226"/>
        <v>7.5387157144374231E-2</v>
      </c>
      <c r="K78" s="398">
        <f t="shared" si="226"/>
        <v>7.8531909524826984E-2</v>
      </c>
      <c r="L78" s="398">
        <f t="shared" si="226"/>
        <v>8.1828109114562231E-2</v>
      </c>
      <c r="M78" s="398">
        <f t="shared" si="226"/>
        <v>8.5303978867000183E-2</v>
      </c>
      <c r="N78" s="398">
        <f t="shared" si="226"/>
        <v>8.8835192015714451E-2</v>
      </c>
      <c r="O78" s="398">
        <f t="shared" si="226"/>
        <v>9.2515646467671797E-2</v>
      </c>
      <c r="P78" s="398">
        <f t="shared" si="226"/>
        <v>9.6256024640254623E-2</v>
      </c>
      <c r="Q78" s="398">
        <f t="shared" si="226"/>
        <v>0.10012413158192086</v>
      </c>
      <c r="R78" s="398">
        <f t="shared" si="226"/>
        <v>0.10405332255718611</v>
      </c>
      <c r="S78" s="398">
        <f t="shared" si="226"/>
        <v>0.10815464129656485</v>
      </c>
      <c r="T78" s="398">
        <f t="shared" si="226"/>
        <v>0.11243866290108392</v>
      </c>
      <c r="U78" s="398">
        <f t="shared" si="226"/>
        <v>0.11691655918050724</v>
      </c>
      <c r="V78" s="398">
        <f t="shared" si="226"/>
        <v>0.12160019886387387</v>
      </c>
      <c r="W78" s="398">
        <f t="shared" si="226"/>
        <v>0.12653711242901322</v>
      </c>
      <c r="X78" s="398">
        <f t="shared" si="226"/>
        <v>0.1317007022495417</v>
      </c>
      <c r="Y78" s="398">
        <f t="shared" si="226"/>
        <v>0.13707911945062193</v>
      </c>
      <c r="Z78" s="398">
        <f t="shared" si="226"/>
        <v>0.14268146549605773</v>
      </c>
      <c r="AA78" s="398">
        <f t="shared" si="226"/>
        <v>0.14851723396581404</v>
      </c>
      <c r="AB78" s="398">
        <f t="shared" si="226"/>
        <v>0.15459632770980558</v>
      </c>
      <c r="AC78" s="398">
        <f t="shared" si="226"/>
        <v>0.16092907676254406</v>
      </c>
      <c r="AD78" s="398">
        <f t="shared" si="226"/>
        <v>0.16752625705280902</v>
      </c>
      <c r="AE78" s="398">
        <f t="shared" si="226"/>
        <v>0.1743991099440648</v>
      </c>
      <c r="AF78" s="398">
        <f t="shared" si="226"/>
        <v>0.18155936264296299</v>
      </c>
      <c r="AG78" s="398">
        <f t="shared" si="226"/>
        <v>0.18901924951497112</v>
      </c>
      <c r="AH78" s="398">
        <f t="shared" si="226"/>
        <v>0.19679153434794031</v>
      </c>
      <c r="AI78" s="398">
        <f t="shared" si="226"/>
        <v>0.20488953360628195</v>
      </c>
    </row>
    <row r="79" spans="1:35">
      <c r="A79">
        <f t="shared" si="14"/>
        <v>75</v>
      </c>
      <c r="B79" s="393" t="s">
        <v>314</v>
      </c>
      <c r="D79" s="210"/>
      <c r="E79" s="307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</row>
    <row r="80" spans="1:35">
      <c r="A80">
        <f t="shared" si="14"/>
        <v>76</v>
      </c>
      <c r="D80" s="210"/>
      <c r="E80" s="307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</row>
    <row r="81" spans="1:35" ht="18.75">
      <c r="A81">
        <f t="shared" si="14"/>
        <v>77</v>
      </c>
      <c r="B81" s="286" t="s">
        <v>315</v>
      </c>
      <c r="C81" s="1"/>
      <c r="E81" s="394">
        <f>E19</f>
        <v>2023</v>
      </c>
      <c r="F81" s="394">
        <f t="shared" ref="F81:AI81" si="227">F19</f>
        <v>2024</v>
      </c>
      <c r="G81" s="394">
        <f t="shared" si="227"/>
        <v>2025</v>
      </c>
      <c r="H81" s="394">
        <f t="shared" si="227"/>
        <v>2026</v>
      </c>
      <c r="I81" s="394">
        <f t="shared" si="227"/>
        <v>2027</v>
      </c>
      <c r="J81" s="394">
        <f t="shared" si="227"/>
        <v>2028</v>
      </c>
      <c r="K81" s="394">
        <f t="shared" si="227"/>
        <v>2029</v>
      </c>
      <c r="L81" s="394">
        <f t="shared" si="227"/>
        <v>2030</v>
      </c>
      <c r="M81" s="394">
        <f t="shared" si="227"/>
        <v>2031</v>
      </c>
      <c r="N81" s="394">
        <f t="shared" si="227"/>
        <v>2032</v>
      </c>
      <c r="O81" s="394">
        <f t="shared" si="227"/>
        <v>2033</v>
      </c>
      <c r="P81" s="394">
        <f t="shared" si="227"/>
        <v>2034</v>
      </c>
      <c r="Q81" s="394">
        <f t="shared" si="227"/>
        <v>2035</v>
      </c>
      <c r="R81" s="394">
        <f t="shared" si="227"/>
        <v>2036</v>
      </c>
      <c r="S81" s="394">
        <f t="shared" si="227"/>
        <v>2037</v>
      </c>
      <c r="T81" s="394">
        <f t="shared" si="227"/>
        <v>2038</v>
      </c>
      <c r="U81" s="394">
        <f t="shared" si="227"/>
        <v>2039</v>
      </c>
      <c r="V81" s="394">
        <f t="shared" si="227"/>
        <v>2040</v>
      </c>
      <c r="W81" s="394">
        <f t="shared" si="227"/>
        <v>2041</v>
      </c>
      <c r="X81" s="394">
        <f t="shared" si="227"/>
        <v>2042</v>
      </c>
      <c r="Y81" s="394">
        <f t="shared" si="227"/>
        <v>2043</v>
      </c>
      <c r="Z81" s="394">
        <f t="shared" si="227"/>
        <v>2044</v>
      </c>
      <c r="AA81" s="394">
        <f t="shared" si="227"/>
        <v>2045</v>
      </c>
      <c r="AB81" s="394">
        <f t="shared" si="227"/>
        <v>2046</v>
      </c>
      <c r="AC81" s="394">
        <f t="shared" si="227"/>
        <v>2047</v>
      </c>
      <c r="AD81" s="394">
        <f t="shared" si="227"/>
        <v>2048</v>
      </c>
      <c r="AE81" s="394">
        <f t="shared" si="227"/>
        <v>2049</v>
      </c>
      <c r="AF81" s="394">
        <f t="shared" si="227"/>
        <v>2050</v>
      </c>
      <c r="AG81" s="394">
        <f t="shared" si="227"/>
        <v>2051</v>
      </c>
      <c r="AH81" s="394">
        <f t="shared" si="227"/>
        <v>2052</v>
      </c>
      <c r="AI81" s="394">
        <f t="shared" si="227"/>
        <v>2053</v>
      </c>
    </row>
    <row r="82" spans="1:35">
      <c r="A82">
        <f t="shared" si="14"/>
        <v>78</v>
      </c>
      <c r="B82" s="125" t="s">
        <v>127</v>
      </c>
      <c r="C82" s="303"/>
      <c r="D82" s="315"/>
      <c r="E82" s="304">
        <f>'Pro Forma'!D43</f>
        <v>2217085.8215827015</v>
      </c>
      <c r="F82" s="304">
        <f>'Pro Forma'!E43</f>
        <v>2936548.9958075639</v>
      </c>
      <c r="G82" s="304">
        <f>'Pro Forma'!F43</f>
        <v>2982606.9825212257</v>
      </c>
      <c r="H82" s="304">
        <f>'Pro Forma'!G43</f>
        <v>3237161.4005995439</v>
      </c>
      <c r="I82" s="304">
        <f>'Pro Forma'!H43</f>
        <v>3308984.034925954</v>
      </c>
      <c r="J82" s="304">
        <f>'Pro Forma'!I43</f>
        <v>3376881.3290864783</v>
      </c>
      <c r="K82" s="304">
        <f>'Pro Forma'!J43</f>
        <v>3498006.7240930609</v>
      </c>
      <c r="L82" s="304">
        <f>'Pro Forma'!K43</f>
        <v>3629098.4125582739</v>
      </c>
      <c r="M82" s="304">
        <f>'Pro Forma'!L43</f>
        <v>3771924.5720946095</v>
      </c>
      <c r="N82" s="304">
        <f>'Pro Forma'!M43</f>
        <v>3886571.1836827132</v>
      </c>
      <c r="O82" s="304">
        <f>'Pro Forma'!N43</f>
        <v>4028781.5344272293</v>
      </c>
      <c r="P82" s="304">
        <f>'Pro Forma'!O43</f>
        <v>4156841.7150961305</v>
      </c>
      <c r="Q82" s="304">
        <f>'Pro Forma'!P43</f>
        <v>4298589.6728599826</v>
      </c>
      <c r="R82" s="304">
        <f>'Pro Forma'!Q43</f>
        <v>4437017.3791397801</v>
      </c>
      <c r="S82" s="304">
        <f>'Pro Forma'!R43</f>
        <v>4599959.2345432146</v>
      </c>
      <c r="T82" s="304">
        <f>'Pro Forma'!S43</f>
        <v>4752427.0668856474</v>
      </c>
      <c r="U82" s="304">
        <f>'Pro Forma'!T43</f>
        <v>4925872.9138019159</v>
      </c>
      <c r="V82" s="304">
        <f>'Pro Forma'!U43</f>
        <v>5108379.1096755173</v>
      </c>
      <c r="W82" s="304">
        <f>'Pro Forma'!V43</f>
        <v>5311319.8389097583</v>
      </c>
      <c r="X82" s="304">
        <f>'Pro Forma'!W43</f>
        <v>5512434.1954578916</v>
      </c>
      <c r="Y82" s="304">
        <f>'Pro Forma'!X43</f>
        <v>5675746.5338225421</v>
      </c>
      <c r="Z82" s="304">
        <f>'Pro Forma'!Y43</f>
        <v>5923462.9707064843</v>
      </c>
      <c r="AA82" s="304">
        <f>'Pro Forma'!Z43</f>
        <v>6136101.7210397581</v>
      </c>
      <c r="AB82" s="304">
        <f>'Pro Forma'!AA43</f>
        <v>6357107.958605174</v>
      </c>
      <c r="AC82" s="304">
        <f>'Pro Forma'!AB43</f>
        <v>6586834.9927274771</v>
      </c>
      <c r="AD82" s="304">
        <f>'Pro Forma'!AC43</f>
        <v>6825652.5356267402</v>
      </c>
      <c r="AE82" s="304">
        <f>'Pro Forma'!AD43</f>
        <v>7073947.3972035777</v>
      </c>
      <c r="AF82" s="304">
        <f>'Pro Forma'!AE43</f>
        <v>7337878.5248857038</v>
      </c>
      <c r="AG82" s="304">
        <f>'Pro Forma'!AF43</f>
        <v>7612607.272516204</v>
      </c>
      <c r="AH82" s="304">
        <f>'Pro Forma'!AG43</f>
        <v>7898587.7430661693</v>
      </c>
      <c r="AI82" s="304">
        <f>'Pro Forma'!AH43</f>
        <v>8196294.5580296954</v>
      </c>
    </row>
    <row r="83" spans="1:35">
      <c r="A83">
        <f t="shared" si="14"/>
        <v>79</v>
      </c>
      <c r="B83" t="s">
        <v>341</v>
      </c>
      <c r="D83" s="189">
        <v>0.1</v>
      </c>
      <c r="E83" s="304">
        <f>E82*$D$83</f>
        <v>221708.58215827018</v>
      </c>
      <c r="F83" s="304">
        <f t="shared" ref="F83:AI83" si="228">F82*$D$83</f>
        <v>293654.89958075638</v>
      </c>
      <c r="G83" s="304">
        <f t="shared" si="228"/>
        <v>298260.69825212256</v>
      </c>
      <c r="H83" s="304">
        <f t="shared" si="228"/>
        <v>323716.14005995443</v>
      </c>
      <c r="I83" s="304">
        <f t="shared" si="228"/>
        <v>330898.40349259542</v>
      </c>
      <c r="J83" s="304">
        <f t="shared" si="228"/>
        <v>337688.13290864788</v>
      </c>
      <c r="K83" s="304">
        <f t="shared" si="228"/>
        <v>349800.67240930611</v>
      </c>
      <c r="L83" s="304">
        <f t="shared" si="228"/>
        <v>362909.8412558274</v>
      </c>
      <c r="M83" s="304">
        <f t="shared" si="228"/>
        <v>377192.45720946096</v>
      </c>
      <c r="N83" s="304">
        <f t="shared" si="228"/>
        <v>388657.11836827133</v>
      </c>
      <c r="O83" s="304">
        <f t="shared" si="228"/>
        <v>402878.15344272298</v>
      </c>
      <c r="P83" s="304">
        <f t="shared" si="228"/>
        <v>415684.17150961305</v>
      </c>
      <c r="Q83" s="304">
        <f t="shared" si="228"/>
        <v>429858.96728599828</v>
      </c>
      <c r="R83" s="304">
        <f t="shared" si="228"/>
        <v>443701.73791397805</v>
      </c>
      <c r="S83" s="304">
        <f t="shared" si="228"/>
        <v>459995.92345432146</v>
      </c>
      <c r="T83" s="304">
        <f t="shared" si="228"/>
        <v>475242.70668856474</v>
      </c>
      <c r="U83" s="304">
        <f t="shared" si="228"/>
        <v>492587.29138019163</v>
      </c>
      <c r="V83" s="304">
        <f t="shared" si="228"/>
        <v>510837.91096755175</v>
      </c>
      <c r="W83" s="304">
        <f t="shared" si="228"/>
        <v>531131.98389097583</v>
      </c>
      <c r="X83" s="304">
        <f t="shared" si="228"/>
        <v>551243.41954578913</v>
      </c>
      <c r="Y83" s="304">
        <f t="shared" si="228"/>
        <v>567574.65338225418</v>
      </c>
      <c r="Z83" s="304">
        <f t="shared" si="228"/>
        <v>592346.2970706484</v>
      </c>
      <c r="AA83" s="304">
        <f t="shared" si="228"/>
        <v>613610.17210397578</v>
      </c>
      <c r="AB83" s="304">
        <f t="shared" si="228"/>
        <v>635710.79586051742</v>
      </c>
      <c r="AC83" s="304">
        <f t="shared" si="228"/>
        <v>658683.49927274778</v>
      </c>
      <c r="AD83" s="304">
        <f t="shared" si="228"/>
        <v>682565.25356267404</v>
      </c>
      <c r="AE83" s="304">
        <f t="shared" si="228"/>
        <v>707394.73972035781</v>
      </c>
      <c r="AF83" s="304">
        <f t="shared" si="228"/>
        <v>733787.85248857038</v>
      </c>
      <c r="AG83" s="304">
        <f t="shared" si="228"/>
        <v>761260.7272516205</v>
      </c>
      <c r="AH83" s="304">
        <f t="shared" si="228"/>
        <v>789858.77430661698</v>
      </c>
      <c r="AI83" s="304">
        <f t="shared" si="228"/>
        <v>819629.45580296963</v>
      </c>
    </row>
    <row r="84" spans="1:35">
      <c r="A84">
        <f t="shared" si="14"/>
        <v>80</v>
      </c>
      <c r="B84" t="s">
        <v>319</v>
      </c>
      <c r="E84" s="317">
        <f>E83/E82</f>
        <v>0.1</v>
      </c>
      <c r="F84" s="318">
        <f t="shared" ref="F84:AI84" si="229">F83/F82</f>
        <v>9.9999999999999992E-2</v>
      </c>
      <c r="G84" s="318">
        <f t="shared" si="229"/>
        <v>9.9999999999999992E-2</v>
      </c>
      <c r="H84" s="318">
        <f t="shared" si="229"/>
        <v>0.1</v>
      </c>
      <c r="I84" s="318">
        <f t="shared" si="229"/>
        <v>0.1</v>
      </c>
      <c r="J84" s="318">
        <f t="shared" si="229"/>
        <v>0.10000000000000002</v>
      </c>
      <c r="K84" s="318">
        <f t="shared" si="229"/>
        <v>0.1</v>
      </c>
      <c r="L84" s="318">
        <f t="shared" si="229"/>
        <v>0.1</v>
      </c>
      <c r="M84" s="318">
        <f t="shared" si="229"/>
        <v>0.1</v>
      </c>
      <c r="N84" s="318">
        <f t="shared" si="229"/>
        <v>0.1</v>
      </c>
      <c r="O84" s="318">
        <f t="shared" si="229"/>
        <v>0.1</v>
      </c>
      <c r="P84" s="318">
        <f t="shared" si="229"/>
        <v>0.1</v>
      </c>
      <c r="Q84" s="318">
        <f t="shared" si="229"/>
        <v>0.1</v>
      </c>
      <c r="R84" s="318">
        <f t="shared" si="229"/>
        <v>0.1</v>
      </c>
      <c r="S84" s="318">
        <f t="shared" si="229"/>
        <v>0.1</v>
      </c>
      <c r="T84" s="318">
        <f t="shared" si="229"/>
        <v>0.1</v>
      </c>
      <c r="U84" s="318">
        <f t="shared" si="229"/>
        <v>0.1</v>
      </c>
      <c r="V84" s="318">
        <f t="shared" si="229"/>
        <v>0.1</v>
      </c>
      <c r="W84" s="318">
        <f t="shared" si="229"/>
        <v>0.1</v>
      </c>
      <c r="X84" s="318">
        <f t="shared" si="229"/>
        <v>9.9999999999999992E-2</v>
      </c>
      <c r="Y84" s="318">
        <f t="shared" si="229"/>
        <v>9.9999999999999992E-2</v>
      </c>
      <c r="Z84" s="318">
        <f t="shared" si="229"/>
        <v>9.9999999999999992E-2</v>
      </c>
      <c r="AA84" s="318">
        <f t="shared" si="229"/>
        <v>9.9999999999999992E-2</v>
      </c>
      <c r="AB84" s="318">
        <f t="shared" si="229"/>
        <v>0.1</v>
      </c>
      <c r="AC84" s="318">
        <f t="shared" si="229"/>
        <v>0.1</v>
      </c>
      <c r="AD84" s="318">
        <f t="shared" si="229"/>
        <v>0.1</v>
      </c>
      <c r="AE84" s="318">
        <f t="shared" si="229"/>
        <v>0.1</v>
      </c>
      <c r="AF84" s="318">
        <f t="shared" si="229"/>
        <v>0.1</v>
      </c>
      <c r="AG84" s="318">
        <f t="shared" si="229"/>
        <v>0.1</v>
      </c>
      <c r="AH84" s="318">
        <f t="shared" si="229"/>
        <v>0.1</v>
      </c>
      <c r="AI84" s="318">
        <f t="shared" si="229"/>
        <v>0.1</v>
      </c>
    </row>
    <row r="85" spans="1:35">
      <c r="A85">
        <f t="shared" si="14"/>
        <v>81</v>
      </c>
      <c r="B85" t="s">
        <v>320</v>
      </c>
      <c r="E85" s="398">
        <f>E83/$E$7</f>
        <v>3.0294919387751536E-2</v>
      </c>
      <c r="F85" s="398">
        <f t="shared" ref="F85:AI85" si="230">F83/$E$7</f>
        <v>4.0125877961127175E-2</v>
      </c>
      <c r="G85" s="398">
        <f t="shared" si="230"/>
        <v>4.0755227975939161E-2</v>
      </c>
      <c r="H85" s="398">
        <f t="shared" si="230"/>
        <v>4.4233535175600712E-2</v>
      </c>
      <c r="I85" s="398">
        <f t="shared" si="230"/>
        <v>4.5214940990365826E-2</v>
      </c>
      <c r="J85" s="398">
        <f t="shared" si="230"/>
        <v>4.6142709790840661E-2</v>
      </c>
      <c r="K85" s="398">
        <f t="shared" si="230"/>
        <v>4.7797803175955743E-2</v>
      </c>
      <c r="L85" s="398">
        <f t="shared" si="230"/>
        <v>4.958907895598974E-2</v>
      </c>
      <c r="M85" s="398">
        <f t="shared" si="230"/>
        <v>5.15406980351856E-2</v>
      </c>
      <c r="N85" s="398">
        <f t="shared" si="230"/>
        <v>5.3107263398749674E-2</v>
      </c>
      <c r="O85" s="398">
        <f t="shared" si="230"/>
        <v>5.5050467883650256E-2</v>
      </c>
      <c r="P85" s="398">
        <f t="shared" si="230"/>
        <v>5.6800320240459674E-2</v>
      </c>
      <c r="Q85" s="398">
        <f t="shared" si="230"/>
        <v>5.8737206450290201E-2</v>
      </c>
      <c r="R85" s="398">
        <f t="shared" si="230"/>
        <v>6.0628723757357783E-2</v>
      </c>
      <c r="S85" s="398">
        <f t="shared" si="230"/>
        <v>6.2855209681485807E-2</v>
      </c>
      <c r="T85" s="398">
        <f t="shared" si="230"/>
        <v>6.4938575442555838E-2</v>
      </c>
      <c r="U85" s="398">
        <f t="shared" si="230"/>
        <v>6.7308591027571682E-2</v>
      </c>
      <c r="V85" s="398">
        <f t="shared" si="230"/>
        <v>6.9802409912674182E-2</v>
      </c>
      <c r="W85" s="398">
        <f t="shared" si="230"/>
        <v>7.2575452332950874E-2</v>
      </c>
      <c r="X85" s="398">
        <f t="shared" si="230"/>
        <v>7.5323538654208308E-2</v>
      </c>
      <c r="Y85" s="398">
        <f t="shared" si="230"/>
        <v>7.7555086967593126E-2</v>
      </c>
      <c r="Z85" s="398">
        <f t="shared" si="230"/>
        <v>8.0939957960572032E-2</v>
      </c>
      <c r="AA85" s="398">
        <f t="shared" si="230"/>
        <v>8.3845517022539284E-2</v>
      </c>
      <c r="AB85" s="398">
        <f t="shared" si="230"/>
        <v>8.6865411916123042E-2</v>
      </c>
      <c r="AC85" s="398">
        <f t="shared" si="230"/>
        <v>9.000447036490887E-2</v>
      </c>
      <c r="AD85" s="398">
        <f t="shared" si="230"/>
        <v>9.3267744226517554E-2</v>
      </c>
      <c r="AE85" s="398">
        <f t="shared" si="230"/>
        <v>9.6660518986356789E-2</v>
      </c>
      <c r="AF85" s="398">
        <f t="shared" si="230"/>
        <v>0.10026695233197282</v>
      </c>
      <c r="AG85" s="398">
        <f t="shared" si="230"/>
        <v>0.10402092756466026</v>
      </c>
      <c r="AH85" s="398">
        <f t="shared" si="230"/>
        <v>0.1079286496823353</v>
      </c>
      <c r="AI85" s="398">
        <f t="shared" si="230"/>
        <v>0.11199660405410876</v>
      </c>
    </row>
    <row r="86" spans="1:35">
      <c r="A86">
        <f t="shared" si="14"/>
        <v>82</v>
      </c>
      <c r="B86" s="393" t="s">
        <v>328</v>
      </c>
      <c r="D86" s="210"/>
      <c r="E86" s="397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</row>
    <row r="87" spans="1:35" ht="18.75">
      <c r="A87">
        <f t="shared" si="14"/>
        <v>83</v>
      </c>
      <c r="B87" s="286" t="s">
        <v>95</v>
      </c>
      <c r="C87" s="1"/>
      <c r="E87" s="294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</row>
    <row r="88" spans="1:35">
      <c r="A88">
        <f t="shared" si="14"/>
        <v>84</v>
      </c>
      <c r="B88" s="125" t="s">
        <v>127</v>
      </c>
      <c r="C88" s="303"/>
      <c r="D88" s="315"/>
      <c r="E88" s="304">
        <f>'Pro Forma'!D43</f>
        <v>2217085.8215827015</v>
      </c>
      <c r="F88" s="316">
        <f>'Pro Forma'!E43</f>
        <v>2936548.9958075639</v>
      </c>
      <c r="G88" s="304">
        <f>'Pro Forma'!F43</f>
        <v>2982606.9825212257</v>
      </c>
      <c r="H88" s="304">
        <f>'Pro Forma'!G43</f>
        <v>3237161.4005995439</v>
      </c>
      <c r="I88" s="304">
        <f>'Pro Forma'!H43</f>
        <v>3308984.034925954</v>
      </c>
      <c r="J88" s="304">
        <f>'Pro Forma'!I43</f>
        <v>3376881.3290864783</v>
      </c>
      <c r="K88" s="304">
        <f>'Pro Forma'!J43</f>
        <v>3498006.7240930609</v>
      </c>
      <c r="L88" s="304">
        <f>'Pro Forma'!K43</f>
        <v>3629098.4125582739</v>
      </c>
      <c r="M88" s="304">
        <f>'Pro Forma'!L43</f>
        <v>3771924.5720946095</v>
      </c>
      <c r="N88" s="304">
        <f>'Pro Forma'!M43</f>
        <v>3886571.1836827132</v>
      </c>
      <c r="O88" s="304">
        <f>'Pro Forma'!N43</f>
        <v>4028781.5344272293</v>
      </c>
      <c r="P88" s="304">
        <f>'Pro Forma'!O43</f>
        <v>4156841.7150961305</v>
      </c>
      <c r="Q88" s="304">
        <f>'Pro Forma'!P43</f>
        <v>4298589.6728599826</v>
      </c>
      <c r="R88" s="304">
        <f>'Pro Forma'!Q43</f>
        <v>4437017.3791397801</v>
      </c>
      <c r="S88" s="304">
        <f>'Pro Forma'!R43</f>
        <v>4599959.2345432146</v>
      </c>
      <c r="T88" s="304">
        <f>'Pro Forma'!S43</f>
        <v>4752427.0668856474</v>
      </c>
      <c r="U88" s="304">
        <f>'Pro Forma'!T43</f>
        <v>4925872.9138019159</v>
      </c>
      <c r="V88" s="304">
        <f>'Pro Forma'!U43</f>
        <v>5108379.1096755173</v>
      </c>
      <c r="W88" s="304">
        <f>'Pro Forma'!V43</f>
        <v>5311319.8389097583</v>
      </c>
      <c r="X88" s="304">
        <f>'Pro Forma'!W43</f>
        <v>5512434.1954578916</v>
      </c>
      <c r="Y88" s="304">
        <f>'Pro Forma'!X43</f>
        <v>5675746.5338225421</v>
      </c>
      <c r="Z88" s="304">
        <f>'Pro Forma'!Y43</f>
        <v>5923462.9707064843</v>
      </c>
      <c r="AA88" s="304">
        <f>'Pro Forma'!Z43</f>
        <v>6136101.7210397581</v>
      </c>
      <c r="AB88" s="304">
        <f>'Pro Forma'!AA43</f>
        <v>6357107.958605174</v>
      </c>
      <c r="AC88" s="304">
        <f>'Pro Forma'!AB43</f>
        <v>6586834.9927274771</v>
      </c>
      <c r="AD88" s="304">
        <f>'Pro Forma'!AC43</f>
        <v>6825652.5356267402</v>
      </c>
      <c r="AE88" s="304">
        <f>'Pro Forma'!AD43</f>
        <v>7073947.3972035777</v>
      </c>
      <c r="AF88" s="304">
        <f>'Pro Forma'!AE43</f>
        <v>7337878.5248857038</v>
      </c>
      <c r="AG88" s="304">
        <f>'Pro Forma'!AF43</f>
        <v>7612607.272516204</v>
      </c>
      <c r="AH88" s="304">
        <f>'Pro Forma'!AG43</f>
        <v>7898587.7430661693</v>
      </c>
      <c r="AI88" s="304">
        <f>'Pro Forma'!AH43</f>
        <v>8196294.5580296954</v>
      </c>
    </row>
    <row r="89" spans="1:35">
      <c r="A89">
        <f t="shared" si="14"/>
        <v>85</v>
      </c>
      <c r="B89" t="s">
        <v>96</v>
      </c>
      <c r="D89" s="189">
        <v>2.8500000000000001E-2</v>
      </c>
      <c r="E89" s="304">
        <f t="shared" ref="E89:AI89" si="231">E88*$D$89</f>
        <v>63186.945915106997</v>
      </c>
      <c r="F89" s="316">
        <f t="shared" si="231"/>
        <v>83691.64638051558</v>
      </c>
      <c r="G89" s="304">
        <f t="shared" si="231"/>
        <v>85004.299001854932</v>
      </c>
      <c r="H89" s="304">
        <f t="shared" si="231"/>
        <v>92259.099917087005</v>
      </c>
      <c r="I89" s="304">
        <f t="shared" si="231"/>
        <v>94306.04499538969</v>
      </c>
      <c r="J89" s="304">
        <f t="shared" si="231"/>
        <v>96241.117878964636</v>
      </c>
      <c r="K89" s="304">
        <f t="shared" si="231"/>
        <v>99693.191636652235</v>
      </c>
      <c r="L89" s="304">
        <f t="shared" si="231"/>
        <v>103429.30475791081</v>
      </c>
      <c r="M89" s="304">
        <f t="shared" si="231"/>
        <v>107499.85030469637</v>
      </c>
      <c r="N89" s="304">
        <f t="shared" si="231"/>
        <v>110767.27873495733</v>
      </c>
      <c r="O89" s="304">
        <f t="shared" si="231"/>
        <v>114820.27373117604</v>
      </c>
      <c r="P89" s="304">
        <f t="shared" si="231"/>
        <v>118469.98888023972</v>
      </c>
      <c r="Q89" s="304">
        <f t="shared" si="231"/>
        <v>122509.80567650951</v>
      </c>
      <c r="R89" s="304">
        <f t="shared" si="231"/>
        <v>126454.99530548374</v>
      </c>
      <c r="S89" s="304">
        <f t="shared" si="231"/>
        <v>131098.83818448163</v>
      </c>
      <c r="T89" s="304">
        <f t="shared" si="231"/>
        <v>135444.17140624096</v>
      </c>
      <c r="U89" s="304">
        <f t="shared" si="231"/>
        <v>140387.37804335461</v>
      </c>
      <c r="V89" s="304">
        <f t="shared" si="231"/>
        <v>145588.80462575224</v>
      </c>
      <c r="W89" s="304">
        <f t="shared" si="231"/>
        <v>151372.6154089281</v>
      </c>
      <c r="X89" s="304">
        <f t="shared" si="231"/>
        <v>157104.3745705499</v>
      </c>
      <c r="Y89" s="304">
        <f t="shared" si="231"/>
        <v>161758.77621394244</v>
      </c>
      <c r="Z89" s="304">
        <f t="shared" si="231"/>
        <v>168818.6946651348</v>
      </c>
      <c r="AA89" s="304">
        <f t="shared" si="231"/>
        <v>174878.89904963312</v>
      </c>
      <c r="AB89" s="304">
        <f t="shared" si="231"/>
        <v>181177.57682024746</v>
      </c>
      <c r="AC89" s="304">
        <f t="shared" si="231"/>
        <v>187724.7972927331</v>
      </c>
      <c r="AD89" s="304">
        <f t="shared" si="231"/>
        <v>194531.0972653621</v>
      </c>
      <c r="AE89" s="304">
        <f t="shared" si="231"/>
        <v>201607.50082030197</v>
      </c>
      <c r="AF89" s="304">
        <f t="shared" si="231"/>
        <v>209129.53795924256</v>
      </c>
      <c r="AG89" s="304">
        <f t="shared" si="231"/>
        <v>216959.30726671181</v>
      </c>
      <c r="AH89" s="304">
        <f t="shared" si="231"/>
        <v>225109.75067738583</v>
      </c>
      <c r="AI89" s="304">
        <f t="shared" si="231"/>
        <v>233594.39490384632</v>
      </c>
    </row>
    <row r="90" spans="1:35">
      <c r="A90">
        <f t="shared" ref="A90:A99" si="232">A89+1</f>
        <v>86</v>
      </c>
      <c r="B90" t="s">
        <v>319</v>
      </c>
      <c r="E90" s="317">
        <f>E89/E88</f>
        <v>2.8500000000000001E-2</v>
      </c>
      <c r="F90" s="318">
        <f t="shared" ref="F90:AI90" si="233">F89/F88</f>
        <v>2.8500000000000004E-2</v>
      </c>
      <c r="G90" s="318">
        <f t="shared" si="233"/>
        <v>2.8500000000000001E-2</v>
      </c>
      <c r="H90" s="318">
        <f t="shared" si="233"/>
        <v>2.8500000000000001E-2</v>
      </c>
      <c r="I90" s="318">
        <f t="shared" si="233"/>
        <v>2.8500000000000001E-2</v>
      </c>
      <c r="J90" s="318">
        <f t="shared" si="233"/>
        <v>2.8500000000000001E-2</v>
      </c>
      <c r="K90" s="318">
        <f t="shared" si="233"/>
        <v>2.8500000000000001E-2</v>
      </c>
      <c r="L90" s="318">
        <f t="shared" si="233"/>
        <v>2.8500000000000001E-2</v>
      </c>
      <c r="M90" s="318">
        <f t="shared" si="233"/>
        <v>2.8500000000000001E-2</v>
      </c>
      <c r="N90" s="318">
        <f t="shared" si="233"/>
        <v>2.8500000000000001E-2</v>
      </c>
      <c r="O90" s="318">
        <f t="shared" si="233"/>
        <v>2.8500000000000001E-2</v>
      </c>
      <c r="P90" s="318">
        <f t="shared" si="233"/>
        <v>2.8500000000000001E-2</v>
      </c>
      <c r="Q90" s="318">
        <f t="shared" si="233"/>
        <v>2.8500000000000001E-2</v>
      </c>
      <c r="R90" s="318">
        <f t="shared" si="233"/>
        <v>2.8500000000000001E-2</v>
      </c>
      <c r="S90" s="318">
        <f t="shared" si="233"/>
        <v>2.8500000000000004E-2</v>
      </c>
      <c r="T90" s="318">
        <f t="shared" si="233"/>
        <v>2.8500000000000001E-2</v>
      </c>
      <c r="U90" s="318">
        <f t="shared" si="233"/>
        <v>2.8500000000000001E-2</v>
      </c>
      <c r="V90" s="318">
        <f t="shared" si="233"/>
        <v>2.8499999999999998E-2</v>
      </c>
      <c r="W90" s="318">
        <f t="shared" si="233"/>
        <v>2.8499999999999998E-2</v>
      </c>
      <c r="X90" s="318">
        <f t="shared" si="233"/>
        <v>2.8499999999999998E-2</v>
      </c>
      <c r="Y90" s="318">
        <f t="shared" si="233"/>
        <v>2.8500000000000001E-2</v>
      </c>
      <c r="Z90" s="318">
        <f t="shared" si="233"/>
        <v>2.8499999999999998E-2</v>
      </c>
      <c r="AA90" s="318">
        <f t="shared" si="233"/>
        <v>2.8500000000000004E-2</v>
      </c>
      <c r="AB90" s="318">
        <f t="shared" si="233"/>
        <v>2.8500000000000001E-2</v>
      </c>
      <c r="AC90" s="318">
        <f t="shared" si="233"/>
        <v>2.8500000000000001E-2</v>
      </c>
      <c r="AD90" s="318">
        <f t="shared" si="233"/>
        <v>2.8500000000000001E-2</v>
      </c>
      <c r="AE90" s="318">
        <f t="shared" si="233"/>
        <v>2.8500000000000001E-2</v>
      </c>
      <c r="AF90" s="318">
        <f t="shared" si="233"/>
        <v>2.8500000000000001E-2</v>
      </c>
      <c r="AG90" s="318">
        <f t="shared" si="233"/>
        <v>2.8500000000000001E-2</v>
      </c>
      <c r="AH90" s="318">
        <f t="shared" si="233"/>
        <v>2.8500000000000001E-2</v>
      </c>
      <c r="AI90" s="318">
        <f t="shared" si="233"/>
        <v>2.8500000000000001E-2</v>
      </c>
    </row>
    <row r="91" spans="1:35">
      <c r="A91">
        <f t="shared" si="232"/>
        <v>87</v>
      </c>
      <c r="B91" t="s">
        <v>320</v>
      </c>
      <c r="E91" s="398">
        <f t="shared" ref="E91:AI91" si="234">E89/$E$7</f>
        <v>8.6340520255091865E-3</v>
      </c>
      <c r="F91" s="398">
        <f t="shared" si="234"/>
        <v>1.1435875218921246E-2</v>
      </c>
      <c r="G91" s="398">
        <f t="shared" si="234"/>
        <v>1.1615239973142661E-2</v>
      </c>
      <c r="H91" s="398">
        <f t="shared" si="234"/>
        <v>1.2606557525046204E-2</v>
      </c>
      <c r="I91" s="398">
        <f t="shared" si="234"/>
        <v>1.288625818225426E-2</v>
      </c>
      <c r="J91" s="398">
        <f t="shared" si="234"/>
        <v>1.3150672290389586E-2</v>
      </c>
      <c r="K91" s="398">
        <f t="shared" si="234"/>
        <v>1.3622373905147386E-2</v>
      </c>
      <c r="L91" s="398">
        <f t="shared" si="234"/>
        <v>1.4132887502457076E-2</v>
      </c>
      <c r="M91" s="398">
        <f t="shared" si="234"/>
        <v>1.4689098940027895E-2</v>
      </c>
      <c r="N91" s="398">
        <f t="shared" si="234"/>
        <v>1.5135570068643658E-2</v>
      </c>
      <c r="O91" s="398">
        <f t="shared" si="234"/>
        <v>1.5689383346840322E-2</v>
      </c>
      <c r="P91" s="398">
        <f t="shared" si="234"/>
        <v>1.6188091268531008E-2</v>
      </c>
      <c r="Q91" s="398">
        <f t="shared" si="234"/>
        <v>1.6740103838332708E-2</v>
      </c>
      <c r="R91" s="398">
        <f t="shared" si="234"/>
        <v>1.7279186270846965E-2</v>
      </c>
      <c r="S91" s="398">
        <f t="shared" si="234"/>
        <v>1.7913734759223456E-2</v>
      </c>
      <c r="T91" s="398">
        <f t="shared" si="234"/>
        <v>1.8507494001128413E-2</v>
      </c>
      <c r="U91" s="398">
        <f t="shared" si="234"/>
        <v>1.9182948442857926E-2</v>
      </c>
      <c r="V91" s="398">
        <f t="shared" si="234"/>
        <v>1.9893686825112139E-2</v>
      </c>
      <c r="W91" s="398">
        <f t="shared" si="234"/>
        <v>2.0684003914890999E-2</v>
      </c>
      <c r="X91" s="398">
        <f t="shared" si="234"/>
        <v>2.1467208516449367E-2</v>
      </c>
      <c r="Y91" s="398">
        <f t="shared" si="234"/>
        <v>2.2103199785764041E-2</v>
      </c>
      <c r="Z91" s="398">
        <f t="shared" si="234"/>
        <v>2.3067888018763028E-2</v>
      </c>
      <c r="AA91" s="398">
        <f t="shared" si="234"/>
        <v>2.3895972351423701E-2</v>
      </c>
      <c r="AB91" s="398">
        <f t="shared" si="234"/>
        <v>2.4756642396095069E-2</v>
      </c>
      <c r="AC91" s="398">
        <f t="shared" si="234"/>
        <v>2.5651274053999026E-2</v>
      </c>
      <c r="AD91" s="398">
        <f t="shared" si="234"/>
        <v>2.6581307104557503E-2</v>
      </c>
      <c r="AE91" s="398">
        <f t="shared" si="234"/>
        <v>2.7548247911111684E-2</v>
      </c>
      <c r="AF91" s="398">
        <f t="shared" si="234"/>
        <v>2.8576081414612254E-2</v>
      </c>
      <c r="AG91" s="398">
        <f t="shared" si="234"/>
        <v>2.9645964355928173E-2</v>
      </c>
      <c r="AH91" s="398">
        <f t="shared" si="234"/>
        <v>3.0759665159465557E-2</v>
      </c>
      <c r="AI91" s="398">
        <f t="shared" si="234"/>
        <v>3.1919032155420989E-2</v>
      </c>
    </row>
    <row r="92" spans="1:35">
      <c r="A92">
        <f t="shared" si="232"/>
        <v>88</v>
      </c>
      <c r="B92" s="47"/>
      <c r="C92" s="1"/>
      <c r="E92" s="27"/>
      <c r="F92" s="299"/>
    </row>
    <row r="93" spans="1:35" ht="18.75">
      <c r="A93">
        <f t="shared" si="232"/>
        <v>89</v>
      </c>
      <c r="B93" s="286" t="s">
        <v>323</v>
      </c>
      <c r="C93" s="1"/>
      <c r="E93" s="27"/>
      <c r="F93" s="299"/>
    </row>
    <row r="94" spans="1:35">
      <c r="A94">
        <f t="shared" si="232"/>
        <v>90</v>
      </c>
      <c r="B94" s="125" t="str">
        <f>B88</f>
        <v>TOTAL San Diego Rev Req</v>
      </c>
      <c r="C94" s="303"/>
      <c r="D94" s="315"/>
      <c r="E94" s="304">
        <f t="shared" ref="E94:AI94" si="235">E88</f>
        <v>2217085.8215827015</v>
      </c>
      <c r="F94" s="316">
        <f t="shared" si="235"/>
        <v>2936548.9958075639</v>
      </c>
      <c r="G94" s="304">
        <f t="shared" si="235"/>
        <v>2982606.9825212257</v>
      </c>
      <c r="H94" s="304">
        <f t="shared" si="235"/>
        <v>3237161.4005995439</v>
      </c>
      <c r="I94" s="304">
        <f t="shared" si="235"/>
        <v>3308984.034925954</v>
      </c>
      <c r="J94" s="304">
        <f t="shared" si="235"/>
        <v>3376881.3290864783</v>
      </c>
      <c r="K94" s="304">
        <f t="shared" si="235"/>
        <v>3498006.7240930609</v>
      </c>
      <c r="L94" s="304">
        <f t="shared" si="235"/>
        <v>3629098.4125582739</v>
      </c>
      <c r="M94" s="304">
        <f t="shared" si="235"/>
        <v>3771924.5720946095</v>
      </c>
      <c r="N94" s="304">
        <f t="shared" si="235"/>
        <v>3886571.1836827132</v>
      </c>
      <c r="O94" s="304">
        <f t="shared" si="235"/>
        <v>4028781.5344272293</v>
      </c>
      <c r="P94" s="304">
        <f t="shared" si="235"/>
        <v>4156841.7150961305</v>
      </c>
      <c r="Q94" s="304">
        <f t="shared" si="235"/>
        <v>4298589.6728599826</v>
      </c>
      <c r="R94" s="304">
        <f t="shared" si="235"/>
        <v>4437017.3791397801</v>
      </c>
      <c r="S94" s="304">
        <f t="shared" si="235"/>
        <v>4599959.2345432146</v>
      </c>
      <c r="T94" s="304">
        <f t="shared" si="235"/>
        <v>4752427.0668856474</v>
      </c>
      <c r="U94" s="304">
        <f t="shared" si="235"/>
        <v>4925872.9138019159</v>
      </c>
      <c r="V94" s="304">
        <f t="shared" si="235"/>
        <v>5108379.1096755173</v>
      </c>
      <c r="W94" s="304">
        <f t="shared" si="235"/>
        <v>5311319.8389097583</v>
      </c>
      <c r="X94" s="304">
        <f t="shared" si="235"/>
        <v>5512434.1954578916</v>
      </c>
      <c r="Y94" s="304">
        <f t="shared" si="235"/>
        <v>5675746.5338225421</v>
      </c>
      <c r="Z94" s="304">
        <f t="shared" si="235"/>
        <v>5923462.9707064843</v>
      </c>
      <c r="AA94" s="304">
        <f t="shared" si="235"/>
        <v>6136101.7210397581</v>
      </c>
      <c r="AB94" s="304">
        <f t="shared" si="235"/>
        <v>6357107.958605174</v>
      </c>
      <c r="AC94" s="304">
        <f t="shared" si="235"/>
        <v>6586834.9927274771</v>
      </c>
      <c r="AD94" s="304">
        <f t="shared" si="235"/>
        <v>6825652.5356267402</v>
      </c>
      <c r="AE94" s="304">
        <f t="shared" si="235"/>
        <v>7073947.3972035777</v>
      </c>
      <c r="AF94" s="304">
        <f t="shared" si="235"/>
        <v>7337878.5248857038</v>
      </c>
      <c r="AG94" s="304">
        <f t="shared" si="235"/>
        <v>7612607.272516204</v>
      </c>
      <c r="AH94" s="304">
        <f t="shared" si="235"/>
        <v>7898587.7430661693</v>
      </c>
      <c r="AI94" s="304">
        <f t="shared" si="235"/>
        <v>8196294.5580296954</v>
      </c>
    </row>
    <row r="95" spans="1:35">
      <c r="A95">
        <f t="shared" si="232"/>
        <v>91</v>
      </c>
      <c r="B95" s="125" t="s">
        <v>326</v>
      </c>
      <c r="C95" s="303"/>
      <c r="D95" s="189">
        <v>0.03</v>
      </c>
      <c r="E95" s="304">
        <f>E94*$D$95</f>
        <v>66512.574647481044</v>
      </c>
      <c r="F95" s="304">
        <f t="shared" ref="F95:AI95" si="236">F94*$D$95</f>
        <v>88096.46987422691</v>
      </c>
      <c r="G95" s="304">
        <f t="shared" si="236"/>
        <v>89478.209475636773</v>
      </c>
      <c r="H95" s="304">
        <f t="shared" si="236"/>
        <v>97114.842017986317</v>
      </c>
      <c r="I95" s="304">
        <f t="shared" si="236"/>
        <v>99269.521047778617</v>
      </c>
      <c r="J95" s="304">
        <f t="shared" si="236"/>
        <v>101306.43987259435</v>
      </c>
      <c r="K95" s="304">
        <f t="shared" si="236"/>
        <v>104940.20172279183</v>
      </c>
      <c r="L95" s="304">
        <f t="shared" si="236"/>
        <v>108872.95237674822</v>
      </c>
      <c r="M95" s="304">
        <f t="shared" si="236"/>
        <v>113157.73716283828</v>
      </c>
      <c r="N95" s="304">
        <f t="shared" si="236"/>
        <v>116597.13551048138</v>
      </c>
      <c r="O95" s="304">
        <f t="shared" si="236"/>
        <v>120863.44603281688</v>
      </c>
      <c r="P95" s="304">
        <f t="shared" si="236"/>
        <v>124705.25145288391</v>
      </c>
      <c r="Q95" s="304">
        <f t="shared" si="236"/>
        <v>128957.69018579947</v>
      </c>
      <c r="R95" s="304">
        <f t="shared" si="236"/>
        <v>133110.5213741934</v>
      </c>
      <c r="S95" s="304">
        <f t="shared" si="236"/>
        <v>137998.77703629644</v>
      </c>
      <c r="T95" s="304">
        <f t="shared" si="236"/>
        <v>142572.81200656941</v>
      </c>
      <c r="U95" s="304">
        <f t="shared" si="236"/>
        <v>147776.18741405747</v>
      </c>
      <c r="V95" s="304">
        <f t="shared" si="236"/>
        <v>153251.3732902655</v>
      </c>
      <c r="W95" s="304">
        <f t="shared" si="236"/>
        <v>159339.59516729275</v>
      </c>
      <c r="X95" s="304">
        <f t="shared" si="236"/>
        <v>165373.02586373675</v>
      </c>
      <c r="Y95" s="304">
        <f t="shared" si="236"/>
        <v>170272.39601467625</v>
      </c>
      <c r="Z95" s="304">
        <f t="shared" si="236"/>
        <v>177703.88912119452</v>
      </c>
      <c r="AA95" s="304">
        <f t="shared" si="236"/>
        <v>184083.05163119273</v>
      </c>
      <c r="AB95" s="304">
        <f t="shared" si="236"/>
        <v>190713.2387581552</v>
      </c>
      <c r="AC95" s="304">
        <f t="shared" si="236"/>
        <v>197605.04978182432</v>
      </c>
      <c r="AD95" s="304">
        <f t="shared" si="236"/>
        <v>204769.57606880218</v>
      </c>
      <c r="AE95" s="304">
        <f t="shared" si="236"/>
        <v>212218.42191610733</v>
      </c>
      <c r="AF95" s="304">
        <f t="shared" si="236"/>
        <v>220136.35574657112</v>
      </c>
      <c r="AG95" s="304">
        <f t="shared" si="236"/>
        <v>228378.21817548611</v>
      </c>
      <c r="AH95" s="304">
        <f t="shared" si="236"/>
        <v>236957.63229198506</v>
      </c>
      <c r="AI95" s="304">
        <f t="shared" si="236"/>
        <v>245888.83674089087</v>
      </c>
    </row>
    <row r="96" spans="1:35" ht="17.25">
      <c r="A96">
        <f t="shared" si="232"/>
        <v>92</v>
      </c>
      <c r="B96" s="125" t="s">
        <v>327</v>
      </c>
      <c r="C96" s="303"/>
      <c r="D96" s="405">
        <v>3.5299999999999998E-2</v>
      </c>
      <c r="E96" s="400">
        <f>E94*$D$96</f>
        <v>78263.129501869364</v>
      </c>
      <c r="F96" s="400">
        <f t="shared" ref="F96:AI96" si="237">F94*$D$96</f>
        <v>103660.179552007</v>
      </c>
      <c r="G96" s="400">
        <f t="shared" si="237"/>
        <v>105286.02648299927</v>
      </c>
      <c r="H96" s="400">
        <f t="shared" si="237"/>
        <v>114271.7974411639</v>
      </c>
      <c r="I96" s="400">
        <f t="shared" si="237"/>
        <v>116807.13643288617</v>
      </c>
      <c r="J96" s="400">
        <f t="shared" si="237"/>
        <v>119203.91091675268</v>
      </c>
      <c r="K96" s="400">
        <f t="shared" si="237"/>
        <v>123479.63736048504</v>
      </c>
      <c r="L96" s="400">
        <f t="shared" si="237"/>
        <v>128107.17396330705</v>
      </c>
      <c r="M96" s="400">
        <f t="shared" si="237"/>
        <v>133148.93739493971</v>
      </c>
      <c r="N96" s="400">
        <f t="shared" si="237"/>
        <v>137195.96278399977</v>
      </c>
      <c r="O96" s="400">
        <f t="shared" si="237"/>
        <v>142215.98816528119</v>
      </c>
      <c r="P96" s="400">
        <f t="shared" si="237"/>
        <v>146736.51254289341</v>
      </c>
      <c r="Q96" s="400">
        <f t="shared" si="237"/>
        <v>151740.21545195737</v>
      </c>
      <c r="R96" s="400">
        <f t="shared" si="237"/>
        <v>156626.71348363423</v>
      </c>
      <c r="S96" s="400">
        <f t="shared" si="237"/>
        <v>162378.56097937547</v>
      </c>
      <c r="T96" s="400">
        <f t="shared" si="237"/>
        <v>167760.67546106334</v>
      </c>
      <c r="U96" s="400">
        <f t="shared" si="237"/>
        <v>173883.31385720763</v>
      </c>
      <c r="V96" s="400">
        <f t="shared" si="237"/>
        <v>180325.78257154574</v>
      </c>
      <c r="W96" s="400">
        <f t="shared" si="237"/>
        <v>187489.59031351446</v>
      </c>
      <c r="X96" s="400">
        <f t="shared" si="237"/>
        <v>194588.92709966356</v>
      </c>
      <c r="Y96" s="400">
        <f t="shared" si="237"/>
        <v>200353.85264393574</v>
      </c>
      <c r="Z96" s="400">
        <f t="shared" si="237"/>
        <v>209098.2428659389</v>
      </c>
      <c r="AA96" s="400">
        <f t="shared" si="237"/>
        <v>216604.39075270345</v>
      </c>
      <c r="AB96" s="400">
        <f t="shared" si="237"/>
        <v>224405.91093876262</v>
      </c>
      <c r="AC96" s="400">
        <f t="shared" si="237"/>
        <v>232515.27524327993</v>
      </c>
      <c r="AD96" s="400">
        <f t="shared" si="237"/>
        <v>240945.5345076239</v>
      </c>
      <c r="AE96" s="400">
        <f t="shared" si="237"/>
        <v>249710.34312128628</v>
      </c>
      <c r="AF96" s="400">
        <f t="shared" si="237"/>
        <v>259027.11192846534</v>
      </c>
      <c r="AG96" s="400">
        <f t="shared" si="237"/>
        <v>268725.03671982198</v>
      </c>
      <c r="AH96" s="400">
        <f t="shared" si="237"/>
        <v>278820.14733023575</v>
      </c>
      <c r="AI96" s="400">
        <f t="shared" si="237"/>
        <v>289329.19789844821</v>
      </c>
    </row>
    <row r="97" spans="1:35">
      <c r="A97">
        <f t="shared" si="232"/>
        <v>93</v>
      </c>
      <c r="B97" t="s">
        <v>325</v>
      </c>
      <c r="D97" s="264">
        <f>D95+D96</f>
        <v>6.5299999999999997E-2</v>
      </c>
      <c r="E97" s="304">
        <f t="shared" ref="E97:AI97" si="238">E94*$D$97</f>
        <v>144775.70414935041</v>
      </c>
      <c r="F97" s="316">
        <f t="shared" si="238"/>
        <v>191756.64942623393</v>
      </c>
      <c r="G97" s="304">
        <f t="shared" si="238"/>
        <v>194764.23595863604</v>
      </c>
      <c r="H97" s="304">
        <f t="shared" si="238"/>
        <v>211386.6394591502</v>
      </c>
      <c r="I97" s="304">
        <f t="shared" si="238"/>
        <v>216076.65748066478</v>
      </c>
      <c r="J97" s="304">
        <f t="shared" si="238"/>
        <v>220510.35078934702</v>
      </c>
      <c r="K97" s="304">
        <f t="shared" si="238"/>
        <v>228419.83908327686</v>
      </c>
      <c r="L97" s="304">
        <f t="shared" si="238"/>
        <v>236980.12634005529</v>
      </c>
      <c r="M97" s="304">
        <f t="shared" si="238"/>
        <v>246306.67455777799</v>
      </c>
      <c r="N97" s="304">
        <f t="shared" si="238"/>
        <v>253793.09829448117</v>
      </c>
      <c r="O97" s="304">
        <f t="shared" si="238"/>
        <v>263079.43419809808</v>
      </c>
      <c r="P97" s="304">
        <f t="shared" si="238"/>
        <v>271441.76399577729</v>
      </c>
      <c r="Q97" s="304">
        <f t="shared" si="238"/>
        <v>280697.90563775686</v>
      </c>
      <c r="R97" s="304">
        <f t="shared" si="238"/>
        <v>289737.2348578276</v>
      </c>
      <c r="S97" s="304">
        <f t="shared" si="238"/>
        <v>300377.33801567188</v>
      </c>
      <c r="T97" s="304">
        <f t="shared" si="238"/>
        <v>310333.48746763275</v>
      </c>
      <c r="U97" s="304">
        <f t="shared" si="238"/>
        <v>321659.50127126509</v>
      </c>
      <c r="V97" s="304">
        <f t="shared" si="238"/>
        <v>333577.15586181125</v>
      </c>
      <c r="W97" s="304">
        <f t="shared" si="238"/>
        <v>346829.18548080721</v>
      </c>
      <c r="X97" s="304">
        <f t="shared" si="238"/>
        <v>359961.95296340028</v>
      </c>
      <c r="Y97" s="304">
        <f t="shared" si="238"/>
        <v>370626.24865861196</v>
      </c>
      <c r="Z97" s="304">
        <f t="shared" si="238"/>
        <v>386802.13198713341</v>
      </c>
      <c r="AA97" s="304">
        <f t="shared" si="238"/>
        <v>400687.44238389621</v>
      </c>
      <c r="AB97" s="304">
        <f t="shared" si="238"/>
        <v>415119.14969691786</v>
      </c>
      <c r="AC97" s="304">
        <f t="shared" si="238"/>
        <v>430120.32502510422</v>
      </c>
      <c r="AD97" s="304">
        <f t="shared" si="238"/>
        <v>445715.11057642609</v>
      </c>
      <c r="AE97" s="304">
        <f t="shared" si="238"/>
        <v>461928.7650373936</v>
      </c>
      <c r="AF97" s="304">
        <f t="shared" si="238"/>
        <v>479163.46767503646</v>
      </c>
      <c r="AG97" s="304">
        <f t="shared" si="238"/>
        <v>497103.25489530811</v>
      </c>
      <c r="AH97" s="304">
        <f t="shared" si="238"/>
        <v>515777.77962222084</v>
      </c>
      <c r="AI97" s="304">
        <f t="shared" si="238"/>
        <v>535218.03463933908</v>
      </c>
    </row>
    <row r="98" spans="1:35">
      <c r="A98">
        <f t="shared" si="232"/>
        <v>94</v>
      </c>
      <c r="B98" t="s">
        <v>319</v>
      </c>
      <c r="E98" s="317">
        <f t="shared" ref="E98:AI98" si="239">E97/E94</f>
        <v>6.5299999999999997E-2</v>
      </c>
      <c r="F98" s="318">
        <f t="shared" si="239"/>
        <v>6.5299999999999997E-2</v>
      </c>
      <c r="G98" s="318">
        <f t="shared" si="239"/>
        <v>6.5299999999999997E-2</v>
      </c>
      <c r="H98" s="318">
        <f t="shared" si="239"/>
        <v>6.5299999999999997E-2</v>
      </c>
      <c r="I98" s="318">
        <f t="shared" si="239"/>
        <v>6.5299999999999997E-2</v>
      </c>
      <c r="J98" s="318">
        <f t="shared" si="239"/>
        <v>6.5299999999999997E-2</v>
      </c>
      <c r="K98" s="318">
        <f t="shared" si="239"/>
        <v>6.5299999999999997E-2</v>
      </c>
      <c r="L98" s="318">
        <f t="shared" si="239"/>
        <v>6.5299999999999997E-2</v>
      </c>
      <c r="M98" s="318">
        <f t="shared" si="239"/>
        <v>6.5299999999999997E-2</v>
      </c>
      <c r="N98" s="318">
        <f t="shared" si="239"/>
        <v>6.5299999999999997E-2</v>
      </c>
      <c r="O98" s="318">
        <f t="shared" si="239"/>
        <v>6.5299999999999997E-2</v>
      </c>
      <c r="P98" s="318">
        <f t="shared" si="239"/>
        <v>6.5299999999999997E-2</v>
      </c>
      <c r="Q98" s="318">
        <f t="shared" si="239"/>
        <v>6.5299999999999997E-2</v>
      </c>
      <c r="R98" s="318">
        <f t="shared" si="239"/>
        <v>6.5299999999999997E-2</v>
      </c>
      <c r="S98" s="318">
        <f t="shared" si="239"/>
        <v>6.5299999999999997E-2</v>
      </c>
      <c r="T98" s="318">
        <f t="shared" si="239"/>
        <v>6.5299999999999997E-2</v>
      </c>
      <c r="U98" s="318">
        <f t="shared" si="239"/>
        <v>6.5299999999999997E-2</v>
      </c>
      <c r="V98" s="318">
        <f t="shared" si="239"/>
        <v>6.5299999999999997E-2</v>
      </c>
      <c r="W98" s="318">
        <f t="shared" si="239"/>
        <v>6.5299999999999997E-2</v>
      </c>
      <c r="X98" s="318">
        <f t="shared" si="239"/>
        <v>6.5299999999999997E-2</v>
      </c>
      <c r="Y98" s="318">
        <f t="shared" si="239"/>
        <v>6.5299999999999997E-2</v>
      </c>
      <c r="Z98" s="318">
        <f t="shared" si="239"/>
        <v>6.5299999999999997E-2</v>
      </c>
      <c r="AA98" s="318">
        <f t="shared" si="239"/>
        <v>6.5299999999999997E-2</v>
      </c>
      <c r="AB98" s="318">
        <f t="shared" si="239"/>
        <v>6.5299999999999997E-2</v>
      </c>
      <c r="AC98" s="318">
        <f t="shared" si="239"/>
        <v>6.5299999999999997E-2</v>
      </c>
      <c r="AD98" s="318">
        <f t="shared" si="239"/>
        <v>6.5299999999999997E-2</v>
      </c>
      <c r="AE98" s="318">
        <f t="shared" si="239"/>
        <v>6.5299999999999997E-2</v>
      </c>
      <c r="AF98" s="318">
        <f t="shared" si="239"/>
        <v>6.5299999999999997E-2</v>
      </c>
      <c r="AG98" s="318">
        <f t="shared" si="239"/>
        <v>6.5299999999999997E-2</v>
      </c>
      <c r="AH98" s="318">
        <f t="shared" si="239"/>
        <v>6.5299999999999997E-2</v>
      </c>
      <c r="AI98" s="318">
        <f t="shared" si="239"/>
        <v>6.5299999999999997E-2</v>
      </c>
    </row>
    <row r="99" spans="1:35">
      <c r="A99">
        <f t="shared" si="232"/>
        <v>95</v>
      </c>
      <c r="B99" t="s">
        <v>320</v>
      </c>
      <c r="E99" s="398">
        <f t="shared" ref="E99:AI99" si="240">E97/$E$7</f>
        <v>1.978258236020175E-2</v>
      </c>
      <c r="F99" s="398">
        <f t="shared" si="240"/>
        <v>2.6202198308616045E-2</v>
      </c>
      <c r="G99" s="398">
        <f t="shared" si="240"/>
        <v>2.6613163868288273E-2</v>
      </c>
      <c r="H99" s="398">
        <f t="shared" si="240"/>
        <v>2.8884498469667261E-2</v>
      </c>
      <c r="I99" s="398">
        <f t="shared" si="240"/>
        <v>2.9525356466708879E-2</v>
      </c>
      <c r="J99" s="398">
        <f t="shared" si="240"/>
        <v>3.0131189493418944E-2</v>
      </c>
      <c r="K99" s="398">
        <f t="shared" si="240"/>
        <v>3.1211965473899098E-2</v>
      </c>
      <c r="L99" s="398">
        <f t="shared" si="240"/>
        <v>3.2381668558261301E-2</v>
      </c>
      <c r="M99" s="398">
        <f t="shared" si="240"/>
        <v>3.3656075816976196E-2</v>
      </c>
      <c r="N99" s="398">
        <f t="shared" si="240"/>
        <v>3.4679042999383534E-2</v>
      </c>
      <c r="O99" s="398">
        <f t="shared" si="240"/>
        <v>3.5947955528023615E-2</v>
      </c>
      <c r="P99" s="398">
        <f t="shared" si="240"/>
        <v>3.7090609117020168E-2</v>
      </c>
      <c r="Q99" s="398">
        <f t="shared" si="240"/>
        <v>3.8355395812039499E-2</v>
      </c>
      <c r="R99" s="398">
        <f t="shared" si="240"/>
        <v>3.9590556613554623E-2</v>
      </c>
      <c r="S99" s="398">
        <f t="shared" si="240"/>
        <v>4.1044451922010228E-2</v>
      </c>
      <c r="T99" s="398">
        <f t="shared" si="240"/>
        <v>4.2404889763988957E-2</v>
      </c>
      <c r="U99" s="398">
        <f t="shared" si="240"/>
        <v>4.3952509941004303E-2</v>
      </c>
      <c r="V99" s="398">
        <f t="shared" si="240"/>
        <v>4.5580973672976234E-2</v>
      </c>
      <c r="W99" s="398">
        <f t="shared" si="240"/>
        <v>4.7391770373416922E-2</v>
      </c>
      <c r="X99" s="398">
        <f t="shared" si="240"/>
        <v>4.9186270741198017E-2</v>
      </c>
      <c r="Y99" s="398">
        <f t="shared" si="240"/>
        <v>5.0643471789838308E-2</v>
      </c>
      <c r="Z99" s="398">
        <f t="shared" si="240"/>
        <v>5.285379254825353E-2</v>
      </c>
      <c r="AA99" s="398">
        <f t="shared" si="240"/>
        <v>5.4751122615718156E-2</v>
      </c>
      <c r="AB99" s="398">
        <f t="shared" si="240"/>
        <v>5.6723113981228347E-2</v>
      </c>
      <c r="AC99" s="398">
        <f t="shared" si="240"/>
        <v>5.8772919148285481E-2</v>
      </c>
      <c r="AD99" s="398">
        <f t="shared" si="240"/>
        <v>6.0903836979915957E-2</v>
      </c>
      <c r="AE99" s="398">
        <f t="shared" si="240"/>
        <v>6.3119318898090984E-2</v>
      </c>
      <c r="AF99" s="398">
        <f t="shared" si="240"/>
        <v>6.5474319872778255E-2</v>
      </c>
      <c r="AG99" s="398">
        <f t="shared" si="240"/>
        <v>6.7925665699723151E-2</v>
      </c>
      <c r="AH99" s="398">
        <f t="shared" si="240"/>
        <v>7.0477408242564946E-2</v>
      </c>
      <c r="AI99" s="398">
        <f t="shared" si="240"/>
        <v>7.3133782447332998E-2</v>
      </c>
    </row>
  </sheetData>
  <mergeCells count="8">
    <mergeCell ref="F1:M1"/>
    <mergeCell ref="AF1:AG1"/>
    <mergeCell ref="AH1:AI1"/>
    <mergeCell ref="N1:W1"/>
    <mergeCell ref="X1:Y1"/>
    <mergeCell ref="Z1:AA1"/>
    <mergeCell ref="AB1:AC1"/>
    <mergeCell ref="AD1:AE1"/>
  </mergeCells>
  <pageMargins left="0.7" right="0.7" top="0.75" bottom="0.75" header="0.3" footer="0.3"/>
  <pageSetup scale="50" orientation="landscape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Reproduction Cost New Less Depreciation </oddFooter>
  </headerFooter>
  <ignoredErrors>
    <ignoredError sqref="F62:X62 F38:X38 Y62:AI6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10800-8734-4B78-B3F6-3D1308940F9C}">
  <sheetPr>
    <tabColor theme="7" tint="0.79998168889431442"/>
    <pageSetUpPr fitToPage="1"/>
  </sheetPr>
  <dimension ref="A1:D63"/>
  <sheetViews>
    <sheetView view="pageBreakPreview" zoomScaleNormal="40" zoomScaleSheetLayoutView="100" workbookViewId="0">
      <selection activeCell="D1" sqref="D1"/>
    </sheetView>
  </sheetViews>
  <sheetFormatPr defaultColWidth="8.85546875" defaultRowHeight="15"/>
  <cols>
    <col min="1" max="1" width="4.42578125" customWidth="1"/>
    <col min="2" max="2" width="51.42578125" customWidth="1"/>
    <col min="3" max="3" width="14.5703125" customWidth="1"/>
    <col min="4" max="4" width="22.140625" customWidth="1"/>
  </cols>
  <sheetData>
    <row r="1" spans="1:4" ht="87.95" customHeight="1">
      <c r="A1" s="3"/>
      <c r="B1" s="342" t="str">
        <f>Assumptions!B1</f>
        <v>City of San Diego Electric Municipalization - Pro Forma Financial Analysis  ($000)</v>
      </c>
      <c r="C1" s="102"/>
      <c r="D1" s="341" t="str">
        <f>'Pro Forma'!D1</f>
        <v xml:space="preserve"> PROPRIETARY AND CONFIDENTIAL</v>
      </c>
    </row>
    <row r="2" spans="1:4">
      <c r="A2" s="4" t="s">
        <v>3</v>
      </c>
      <c r="B2" s="10"/>
      <c r="C2" s="226"/>
      <c r="D2" s="18"/>
    </row>
    <row r="3" spans="1:4" ht="31.5">
      <c r="A3" s="6" t="s">
        <v>4</v>
      </c>
      <c r="B3" s="339" t="s">
        <v>237</v>
      </c>
      <c r="C3" s="227"/>
      <c r="D3" s="72"/>
    </row>
    <row r="4" spans="1:4">
      <c r="A4" s="9">
        <v>1</v>
      </c>
      <c r="B4" s="2"/>
      <c r="C4" s="2"/>
      <c r="D4" s="2"/>
    </row>
    <row r="5" spans="1:4">
      <c r="A5" s="9">
        <f>A4+1</f>
        <v>2</v>
      </c>
      <c r="B5" s="135" t="s">
        <v>100</v>
      </c>
      <c r="C5" s="228"/>
      <c r="D5" s="26">
        <v>2023</v>
      </c>
    </row>
    <row r="6" spans="1:4">
      <c r="A6" s="9">
        <f t="shared" ref="A6:A30" si="0">A5+1</f>
        <v>3</v>
      </c>
      <c r="B6" s="231" t="s">
        <v>167</v>
      </c>
      <c r="C6" s="240">
        <v>2</v>
      </c>
      <c r="D6" s="233" t="str">
        <f>IF(C6=1,"Original Cost","Reproduction Cost New")</f>
        <v>Reproduction Cost New</v>
      </c>
    </row>
    <row r="7" spans="1:4">
      <c r="A7" s="9">
        <f t="shared" si="0"/>
        <v>4</v>
      </c>
      <c r="B7" s="231"/>
      <c r="C7" s="232"/>
      <c r="D7" s="233" t="s">
        <v>169</v>
      </c>
    </row>
    <row r="8" spans="1:4">
      <c r="A8" s="9">
        <f t="shared" si="0"/>
        <v>5</v>
      </c>
      <c r="B8" s="27" t="s">
        <v>168</v>
      </c>
      <c r="C8" s="22"/>
      <c r="D8" s="19"/>
    </row>
    <row r="9" spans="1:4">
      <c r="A9" s="9">
        <f t="shared" si="0"/>
        <v>6</v>
      </c>
      <c r="B9" s="27"/>
      <c r="C9" s="22"/>
      <c r="D9" s="19"/>
    </row>
    <row r="10" spans="1:4">
      <c r="A10" s="9">
        <f t="shared" si="0"/>
        <v>7</v>
      </c>
      <c r="B10" s="225" t="s">
        <v>171</v>
      </c>
      <c r="C10" s="22"/>
      <c r="D10" s="133">
        <v>2874000000</v>
      </c>
    </row>
    <row r="11" spans="1:4">
      <c r="A11" s="9">
        <f t="shared" si="0"/>
        <v>8</v>
      </c>
      <c r="B11" s="27" t="s">
        <v>186</v>
      </c>
      <c r="C11" s="22"/>
      <c r="D11" s="256">
        <f>1-1672000000/D10</f>
        <v>0.41823242867084198</v>
      </c>
    </row>
    <row r="12" spans="1:4">
      <c r="A12" s="9">
        <f t="shared" si="0"/>
        <v>9</v>
      </c>
      <c r="B12" s="27" t="s">
        <v>15</v>
      </c>
      <c r="C12" s="22"/>
      <c r="D12" s="21">
        <f>D10*-D11</f>
        <v>-1201999999.9999998</v>
      </c>
    </row>
    <row r="13" spans="1:4">
      <c r="A13" s="9">
        <f t="shared" si="0"/>
        <v>10</v>
      </c>
      <c r="B13" s="27" t="s">
        <v>188</v>
      </c>
      <c r="C13" s="22"/>
      <c r="D13" s="24">
        <f>D10+D12</f>
        <v>1672000000.0000002</v>
      </c>
    </row>
    <row r="14" spans="1:4">
      <c r="A14" s="9">
        <f t="shared" si="0"/>
        <v>11</v>
      </c>
      <c r="B14" s="27"/>
      <c r="C14" s="22"/>
      <c r="D14" s="19"/>
    </row>
    <row r="15" spans="1:4">
      <c r="A15" s="9">
        <f t="shared" si="0"/>
        <v>12</v>
      </c>
      <c r="B15" s="225" t="s">
        <v>170</v>
      </c>
      <c r="C15" s="22"/>
      <c r="D15" s="133">
        <v>977000000</v>
      </c>
    </row>
    <row r="16" spans="1:4">
      <c r="A16" s="9">
        <f t="shared" si="0"/>
        <v>13</v>
      </c>
      <c r="B16" s="27" t="s">
        <v>187</v>
      </c>
      <c r="C16" s="22"/>
      <c r="D16" s="256">
        <f>1-772000000/D15</f>
        <v>0.20982599795291712</v>
      </c>
    </row>
    <row r="17" spans="1:4">
      <c r="A17" s="9">
        <f t="shared" si="0"/>
        <v>14</v>
      </c>
      <c r="B17" s="27" t="s">
        <v>163</v>
      </c>
      <c r="C17" s="22"/>
      <c r="D17" s="21">
        <f>D15*-D16</f>
        <v>-205000000.00000003</v>
      </c>
    </row>
    <row r="18" spans="1:4">
      <c r="A18" s="9">
        <f t="shared" si="0"/>
        <v>15</v>
      </c>
      <c r="B18" s="27" t="s">
        <v>189</v>
      </c>
      <c r="C18" s="22"/>
      <c r="D18" s="24">
        <f>D15+D17</f>
        <v>772000000</v>
      </c>
    </row>
    <row r="19" spans="1:4">
      <c r="A19" s="9">
        <f t="shared" si="0"/>
        <v>16</v>
      </c>
      <c r="B19" s="27"/>
      <c r="C19" s="22"/>
      <c r="D19" s="19"/>
    </row>
    <row r="20" spans="1:4">
      <c r="A20" s="9">
        <f t="shared" si="0"/>
        <v>17</v>
      </c>
      <c r="B20" s="225" t="s">
        <v>172</v>
      </c>
      <c r="C20" s="22"/>
      <c r="D20" s="133">
        <v>7285000000</v>
      </c>
    </row>
    <row r="21" spans="1:4">
      <c r="A21" s="9">
        <f t="shared" si="0"/>
        <v>18</v>
      </c>
      <c r="B21" s="27" t="s">
        <v>13</v>
      </c>
      <c r="C21" s="22"/>
      <c r="D21" s="256">
        <f>1-4238000000/D20</f>
        <v>0.41825669183253256</v>
      </c>
    </row>
    <row r="22" spans="1:4">
      <c r="A22" s="9">
        <f t="shared" si="0"/>
        <v>19</v>
      </c>
      <c r="B22" s="27" t="s">
        <v>14</v>
      </c>
      <c r="C22" s="22"/>
      <c r="D22" s="21">
        <f>-D20*D21</f>
        <v>-3046999999.9999995</v>
      </c>
    </row>
    <row r="23" spans="1:4">
      <c r="A23" s="9">
        <f t="shared" si="0"/>
        <v>20</v>
      </c>
      <c r="B23" s="27" t="s">
        <v>164</v>
      </c>
      <c r="C23" s="22"/>
      <c r="D23" s="24">
        <f>D20+D22</f>
        <v>4238000000.0000005</v>
      </c>
    </row>
    <row r="24" spans="1:4">
      <c r="A24" s="9">
        <f t="shared" si="0"/>
        <v>21</v>
      </c>
      <c r="B24" s="27"/>
      <c r="C24" s="22"/>
      <c r="D24" s="20"/>
    </row>
    <row r="25" spans="1:4">
      <c r="A25" s="9">
        <f t="shared" si="0"/>
        <v>22</v>
      </c>
      <c r="B25" s="225" t="s">
        <v>173</v>
      </c>
      <c r="C25" s="22"/>
      <c r="D25" s="133">
        <v>2541000000</v>
      </c>
    </row>
    <row r="26" spans="1:4">
      <c r="A26" s="9">
        <f t="shared" si="0"/>
        <v>23</v>
      </c>
      <c r="B26" s="27" t="s">
        <v>13</v>
      </c>
      <c r="C26" s="22"/>
      <c r="D26" s="256">
        <f>1-2009000000/D25</f>
        <v>0.20936639118457301</v>
      </c>
    </row>
    <row r="27" spans="1:4">
      <c r="A27" s="9">
        <f t="shared" si="0"/>
        <v>24</v>
      </c>
      <c r="B27" s="27" t="s">
        <v>14</v>
      </c>
      <c r="C27" s="22"/>
      <c r="D27" s="21">
        <f>-D25*D26</f>
        <v>-532000000</v>
      </c>
    </row>
    <row r="28" spans="1:4">
      <c r="A28" s="9">
        <f t="shared" si="0"/>
        <v>25</v>
      </c>
      <c r="B28" s="27" t="s">
        <v>165</v>
      </c>
      <c r="C28" s="22"/>
      <c r="D28" s="24">
        <f>D25+D27</f>
        <v>2009000000</v>
      </c>
    </row>
    <row r="29" spans="1:4">
      <c r="A29" s="9">
        <f t="shared" si="0"/>
        <v>26</v>
      </c>
      <c r="B29" s="27"/>
      <c r="C29" s="22"/>
      <c r="D29" s="22"/>
    </row>
    <row r="30" spans="1:4" ht="15" customHeight="1">
      <c r="A30" s="9">
        <f t="shared" si="0"/>
        <v>27</v>
      </c>
      <c r="B30" s="134" t="s">
        <v>166</v>
      </c>
      <c r="C30" s="229"/>
      <c r="D30" s="20"/>
    </row>
    <row r="31" spans="1:4" ht="15" customHeight="1">
      <c r="A31" s="9"/>
      <c r="B31" s="134" t="s">
        <v>333</v>
      </c>
      <c r="C31" s="335">
        <v>1</v>
      </c>
      <c r="D31" s="20"/>
    </row>
    <row r="32" spans="1:4">
      <c r="A32" s="9">
        <f>A30+1</f>
        <v>28</v>
      </c>
      <c r="B32" s="134" t="str">
        <f>B6</f>
        <v>Cost Scenario</v>
      </c>
      <c r="C32" s="234" t="str">
        <f>IF(C6=1,"OCLD","RCNLD")</f>
        <v>RCNLD</v>
      </c>
      <c r="D32" s="24">
        <f>IF(C6=1,(D13+D18)*C31,D23+D28)</f>
        <v>6247000000</v>
      </c>
    </row>
    <row r="33" spans="1:4">
      <c r="A33" s="9">
        <f t="shared" ref="A33:A53" si="1">A32+1</f>
        <v>29</v>
      </c>
      <c r="B33" s="28"/>
      <c r="C33" s="230"/>
      <c r="D33" s="25"/>
    </row>
    <row r="34" spans="1:4">
      <c r="A34" s="9">
        <f t="shared" si="1"/>
        <v>30</v>
      </c>
    </row>
    <row r="35" spans="1:4" ht="15" customHeight="1">
      <c r="A35" s="9">
        <f t="shared" si="1"/>
        <v>31</v>
      </c>
      <c r="B35" s="135" t="s">
        <v>192</v>
      </c>
      <c r="C35" s="228"/>
      <c r="D35" s="26">
        <f>D5</f>
        <v>2023</v>
      </c>
    </row>
    <row r="36" spans="1:4">
      <c r="A36" s="9">
        <f t="shared" si="1"/>
        <v>32</v>
      </c>
      <c r="B36" s="27"/>
      <c r="C36" s="22"/>
      <c r="D36" s="19"/>
    </row>
    <row r="37" spans="1:4">
      <c r="A37" s="9">
        <f t="shared" si="1"/>
        <v>33</v>
      </c>
      <c r="B37" s="27" t="s">
        <v>190</v>
      </c>
      <c r="C37" s="22"/>
      <c r="D37" s="133">
        <v>457472958</v>
      </c>
    </row>
    <row r="38" spans="1:4" ht="17.25">
      <c r="A38" s="9">
        <f t="shared" si="1"/>
        <v>34</v>
      </c>
      <c r="B38" s="27" t="s">
        <v>191</v>
      </c>
      <c r="C38" s="22"/>
      <c r="D38" s="239">
        <v>253709782</v>
      </c>
    </row>
    <row r="39" spans="1:4">
      <c r="A39" s="9">
        <f t="shared" si="1"/>
        <v>35</v>
      </c>
      <c r="B39" s="134" t="s">
        <v>101</v>
      </c>
      <c r="C39" s="229"/>
      <c r="D39" s="24">
        <f>D37+D38</f>
        <v>711182740</v>
      </c>
    </row>
    <row r="40" spans="1:4">
      <c r="A40" s="9">
        <f t="shared" si="1"/>
        <v>36</v>
      </c>
      <c r="B40" s="28"/>
      <c r="C40" s="230"/>
      <c r="D40" s="25"/>
    </row>
    <row r="41" spans="1:4">
      <c r="A41" s="9">
        <f t="shared" si="1"/>
        <v>37</v>
      </c>
    </row>
    <row r="42" spans="1:4">
      <c r="A42" s="9">
        <f t="shared" si="1"/>
        <v>38</v>
      </c>
      <c r="B42" s="139" t="s">
        <v>102</v>
      </c>
      <c r="C42" s="139"/>
      <c r="D42" s="141">
        <f>D35</f>
        <v>2023</v>
      </c>
    </row>
    <row r="43" spans="1:4">
      <c r="A43" s="9">
        <f t="shared" si="1"/>
        <v>39</v>
      </c>
      <c r="B43" s="15"/>
      <c r="C43" s="15"/>
      <c r="D43" s="142"/>
    </row>
    <row r="44" spans="1:4">
      <c r="A44" s="9">
        <f t="shared" si="1"/>
        <v>40</v>
      </c>
      <c r="B44" s="136" t="s">
        <v>321</v>
      </c>
      <c r="C44" s="15"/>
      <c r="D44" s="143">
        <v>75000000</v>
      </c>
    </row>
    <row r="45" spans="1:4">
      <c r="A45" s="9">
        <f t="shared" si="1"/>
        <v>41</v>
      </c>
      <c r="B45" s="136" t="s">
        <v>322</v>
      </c>
      <c r="C45" s="136"/>
      <c r="D45" s="143">
        <v>25000000</v>
      </c>
    </row>
    <row r="46" spans="1:4">
      <c r="A46" s="9">
        <f t="shared" si="1"/>
        <v>42</v>
      </c>
      <c r="B46" s="136" t="s">
        <v>19</v>
      </c>
      <c r="C46" s="136"/>
      <c r="D46" s="143">
        <v>25000000</v>
      </c>
    </row>
    <row r="47" spans="1:4">
      <c r="A47" s="9">
        <f t="shared" si="1"/>
        <v>43</v>
      </c>
      <c r="B47" s="136" t="s">
        <v>34</v>
      </c>
      <c r="C47" s="136"/>
      <c r="D47" s="143">
        <v>75000000</v>
      </c>
    </row>
    <row r="48" spans="1:4">
      <c r="A48" s="9">
        <f t="shared" si="1"/>
        <v>44</v>
      </c>
      <c r="B48" s="136" t="s">
        <v>99</v>
      </c>
      <c r="C48" s="136"/>
      <c r="D48" s="143">
        <v>50000000</v>
      </c>
    </row>
    <row r="49" spans="1:4" s="105" customFormat="1">
      <c r="A49" s="9">
        <f t="shared" si="1"/>
        <v>45</v>
      </c>
      <c r="B49" s="236" t="s">
        <v>18</v>
      </c>
      <c r="C49" s="236"/>
      <c r="D49" s="238">
        <v>50000000</v>
      </c>
    </row>
    <row r="50" spans="1:4">
      <c r="A50" s="9">
        <f t="shared" si="1"/>
        <v>46</v>
      </c>
      <c r="B50" s="140" t="s">
        <v>174</v>
      </c>
      <c r="C50" s="140"/>
      <c r="D50" s="145">
        <f>SUM(D44:D49)</f>
        <v>300000000</v>
      </c>
    </row>
    <row r="51" spans="1:4">
      <c r="A51" s="9">
        <f t="shared" si="1"/>
        <v>47</v>
      </c>
      <c r="B51" s="23"/>
      <c r="C51" s="23"/>
      <c r="D51" s="146"/>
    </row>
    <row r="52" spans="1:4">
      <c r="A52" s="9">
        <f t="shared" si="1"/>
        <v>48</v>
      </c>
    </row>
    <row r="53" spans="1:4">
      <c r="A53" s="9">
        <f t="shared" si="1"/>
        <v>49</v>
      </c>
      <c r="B53" s="135" t="s">
        <v>105</v>
      </c>
      <c r="C53" s="228"/>
      <c r="D53" s="26">
        <f>D42</f>
        <v>2023</v>
      </c>
    </row>
    <row r="54" spans="1:4">
      <c r="A54" s="9">
        <f t="shared" ref="A54:A61" si="2">A53+1</f>
        <v>50</v>
      </c>
      <c r="B54" s="15"/>
      <c r="C54" s="15"/>
      <c r="D54" s="29"/>
    </row>
    <row r="55" spans="1:4">
      <c r="A55" s="9">
        <f t="shared" si="2"/>
        <v>51</v>
      </c>
      <c r="B55" s="235" t="s">
        <v>175</v>
      </c>
      <c r="C55" s="136"/>
      <c r="D55" s="145">
        <f>'Pro Forma'!D61*1000</f>
        <v>958559500.42571211</v>
      </c>
    </row>
    <row r="56" spans="1:4">
      <c r="A56" s="9">
        <f t="shared" si="2"/>
        <v>52</v>
      </c>
      <c r="B56" s="136" t="s">
        <v>106</v>
      </c>
      <c r="C56" s="136"/>
      <c r="D56" s="147">
        <v>0.2</v>
      </c>
    </row>
    <row r="57" spans="1:4">
      <c r="A57" s="9">
        <f t="shared" si="2"/>
        <v>53</v>
      </c>
      <c r="B57" s="136" t="s">
        <v>107</v>
      </c>
      <c r="C57" s="136"/>
      <c r="D57" s="144">
        <f>D55*D56</f>
        <v>191711900.08514243</v>
      </c>
    </row>
    <row r="58" spans="1:4">
      <c r="A58" s="9">
        <f t="shared" si="2"/>
        <v>54</v>
      </c>
      <c r="B58" s="136" t="s">
        <v>108</v>
      </c>
      <c r="C58" s="136"/>
      <c r="D58" s="148">
        <v>90</v>
      </c>
    </row>
    <row r="59" spans="1:4">
      <c r="A59" s="9">
        <f t="shared" si="2"/>
        <v>55</v>
      </c>
      <c r="B59" s="236" t="s">
        <v>109</v>
      </c>
      <c r="C59" s="236"/>
      <c r="D59" s="237">
        <f>D55*D58/365</f>
        <v>236357137.09127146</v>
      </c>
    </row>
    <row r="60" spans="1:4">
      <c r="A60" s="9">
        <f t="shared" si="2"/>
        <v>56</v>
      </c>
      <c r="B60" s="140" t="s">
        <v>193</v>
      </c>
      <c r="C60" s="140"/>
      <c r="D60" s="145">
        <f>D57+D59</f>
        <v>428069037.17641389</v>
      </c>
    </row>
    <row r="61" spans="1:4">
      <c r="A61" s="9">
        <f t="shared" si="2"/>
        <v>57</v>
      </c>
      <c r="B61" s="23"/>
      <c r="C61" s="23"/>
      <c r="D61" s="146"/>
    </row>
    <row r="63" spans="1:4">
      <c r="B63" t="s">
        <v>289</v>
      </c>
    </row>
  </sheetData>
  <printOptions horizontalCentered="1"/>
  <pageMargins left="0.95" right="0.95" top="0.75" bottom="0.75" header="0.3" footer="0.3"/>
  <pageSetup scale="60" orientation="portrait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Reproduction Cost New Less Depreciation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AD74F-8A4E-244A-B042-40E62E1C5D76}">
  <dimension ref="A1:AI116"/>
  <sheetViews>
    <sheetView view="pageBreakPreview" zoomScaleNormal="10" zoomScaleSheetLayoutView="100" workbookViewId="0">
      <selection activeCell="F1" sqref="F1:L1"/>
    </sheetView>
  </sheetViews>
  <sheetFormatPr defaultColWidth="10.85546875" defaultRowHeight="15"/>
  <cols>
    <col min="1" max="1" width="6.42578125" customWidth="1"/>
    <col min="2" max="2" width="39.42578125" customWidth="1"/>
    <col min="3" max="3" width="16.42578125" customWidth="1"/>
    <col min="4" max="4" width="18.140625" style="157" customWidth="1"/>
    <col min="5" max="34" width="17.140625" customWidth="1"/>
  </cols>
  <sheetData>
    <row r="1" spans="1:34" ht="99" customHeight="1">
      <c r="A1" s="30"/>
      <c r="B1" s="337" t="s">
        <v>47</v>
      </c>
      <c r="C1" s="31"/>
      <c r="D1" s="338" t="str">
        <f>'Pro Forma'!D1</f>
        <v xml:space="preserve"> PROPRIETARY AND CONFIDENTIAL</v>
      </c>
      <c r="E1" s="31"/>
      <c r="F1" s="416" t="s">
        <v>357</v>
      </c>
      <c r="G1" s="416"/>
      <c r="H1" s="416"/>
      <c r="I1" s="416"/>
      <c r="J1" s="416"/>
      <c r="K1" s="416"/>
      <c r="L1" s="416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</row>
    <row r="2" spans="1:34">
      <c r="A2" s="33" t="s">
        <v>3</v>
      </c>
      <c r="B2" s="33"/>
      <c r="C2" s="34"/>
      <c r="D2" s="149" t="s">
        <v>1</v>
      </c>
      <c r="E2" s="36" t="s">
        <v>11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>
      <c r="A3" s="38" t="s">
        <v>4</v>
      </c>
      <c r="B3" s="38" t="s">
        <v>2</v>
      </c>
      <c r="C3" s="39"/>
      <c r="D3" s="150">
        <v>2023</v>
      </c>
      <c r="E3" s="39">
        <f>D3+1</f>
        <v>2024</v>
      </c>
      <c r="F3" s="39">
        <f t="shared" ref="F3:X4" si="0">E3+1</f>
        <v>2025</v>
      </c>
      <c r="G3" s="39">
        <f t="shared" si="0"/>
        <v>2026</v>
      </c>
      <c r="H3" s="39">
        <f t="shared" si="0"/>
        <v>2027</v>
      </c>
      <c r="I3" s="39">
        <f t="shared" si="0"/>
        <v>2028</v>
      </c>
      <c r="J3" s="39">
        <f t="shared" si="0"/>
        <v>2029</v>
      </c>
      <c r="K3" s="39">
        <f t="shared" si="0"/>
        <v>2030</v>
      </c>
      <c r="L3" s="39">
        <f t="shared" si="0"/>
        <v>2031</v>
      </c>
      <c r="M3" s="39">
        <f t="shared" si="0"/>
        <v>2032</v>
      </c>
      <c r="N3" s="39">
        <f t="shared" si="0"/>
        <v>2033</v>
      </c>
      <c r="O3" s="39">
        <f t="shared" si="0"/>
        <v>2034</v>
      </c>
      <c r="P3" s="39">
        <f t="shared" si="0"/>
        <v>2035</v>
      </c>
      <c r="Q3" s="39">
        <f t="shared" si="0"/>
        <v>2036</v>
      </c>
      <c r="R3" s="39">
        <f t="shared" si="0"/>
        <v>2037</v>
      </c>
      <c r="S3" s="39">
        <f t="shared" si="0"/>
        <v>2038</v>
      </c>
      <c r="T3" s="39">
        <f t="shared" si="0"/>
        <v>2039</v>
      </c>
      <c r="U3" s="39">
        <f t="shared" si="0"/>
        <v>2040</v>
      </c>
      <c r="V3" s="39">
        <f t="shared" si="0"/>
        <v>2041</v>
      </c>
      <c r="W3" s="39">
        <f t="shared" si="0"/>
        <v>2042</v>
      </c>
      <c r="X3" s="39">
        <f t="shared" si="0"/>
        <v>2043</v>
      </c>
      <c r="Y3" s="39">
        <f t="shared" ref="Y3:Y4" si="1">X3+1</f>
        <v>2044</v>
      </c>
      <c r="Z3" s="39">
        <f t="shared" ref="Z3:Z4" si="2">Y3+1</f>
        <v>2045</v>
      </c>
      <c r="AA3" s="39">
        <f t="shared" ref="AA3:AA4" si="3">Z3+1</f>
        <v>2046</v>
      </c>
      <c r="AB3" s="39">
        <f t="shared" ref="AB3:AB4" si="4">AA3+1</f>
        <v>2047</v>
      </c>
      <c r="AC3" s="39">
        <f t="shared" ref="AC3:AC4" si="5">AB3+1</f>
        <v>2048</v>
      </c>
      <c r="AD3" s="39">
        <f t="shared" ref="AD3:AD4" si="6">AC3+1</f>
        <v>2049</v>
      </c>
      <c r="AE3" s="39">
        <f t="shared" ref="AE3:AE4" si="7">AD3+1</f>
        <v>2050</v>
      </c>
      <c r="AF3" s="39">
        <f t="shared" ref="AF3:AF4" si="8">AE3+1</f>
        <v>2051</v>
      </c>
      <c r="AG3" s="39">
        <f t="shared" ref="AG3:AG4" si="9">AF3+1</f>
        <v>2052</v>
      </c>
      <c r="AH3" s="39">
        <f t="shared" ref="AH3:AH4" si="10">AG3+1</f>
        <v>2053</v>
      </c>
    </row>
    <row r="4" spans="1:34">
      <c r="D4" s="157" t="s">
        <v>77</v>
      </c>
      <c r="E4">
        <v>1</v>
      </c>
      <c r="F4">
        <f>E4+1</f>
        <v>2</v>
      </c>
      <c r="G4">
        <f t="shared" si="0"/>
        <v>3</v>
      </c>
      <c r="H4">
        <f t="shared" si="0"/>
        <v>4</v>
      </c>
      <c r="I4">
        <f t="shared" si="0"/>
        <v>5</v>
      </c>
      <c r="J4">
        <f t="shared" si="0"/>
        <v>6</v>
      </c>
      <c r="K4">
        <f t="shared" si="0"/>
        <v>7</v>
      </c>
      <c r="L4">
        <f t="shared" si="0"/>
        <v>8</v>
      </c>
      <c r="M4">
        <f t="shared" si="0"/>
        <v>9</v>
      </c>
      <c r="N4">
        <f t="shared" si="0"/>
        <v>10</v>
      </c>
      <c r="O4">
        <f t="shared" si="0"/>
        <v>11</v>
      </c>
      <c r="P4">
        <f t="shared" si="0"/>
        <v>12</v>
      </c>
      <c r="Q4">
        <f t="shared" si="0"/>
        <v>13</v>
      </c>
      <c r="R4">
        <f t="shared" si="0"/>
        <v>14</v>
      </c>
      <c r="S4">
        <f t="shared" si="0"/>
        <v>15</v>
      </c>
      <c r="T4">
        <f t="shared" si="0"/>
        <v>16</v>
      </c>
      <c r="U4">
        <f t="shared" si="0"/>
        <v>17</v>
      </c>
      <c r="V4">
        <f t="shared" si="0"/>
        <v>18</v>
      </c>
      <c r="W4">
        <f t="shared" si="0"/>
        <v>19</v>
      </c>
      <c r="X4">
        <f t="shared" si="0"/>
        <v>20</v>
      </c>
      <c r="Y4">
        <f t="shared" si="1"/>
        <v>21</v>
      </c>
      <c r="Z4">
        <f t="shared" si="2"/>
        <v>22</v>
      </c>
      <c r="AA4">
        <f t="shared" si="3"/>
        <v>23</v>
      </c>
      <c r="AB4">
        <f t="shared" si="4"/>
        <v>24</v>
      </c>
      <c r="AC4">
        <f t="shared" si="5"/>
        <v>25</v>
      </c>
      <c r="AD4">
        <f t="shared" si="6"/>
        <v>26</v>
      </c>
      <c r="AE4">
        <f t="shared" si="7"/>
        <v>27</v>
      </c>
      <c r="AF4">
        <f t="shared" si="8"/>
        <v>28</v>
      </c>
      <c r="AG4">
        <f t="shared" si="9"/>
        <v>29</v>
      </c>
      <c r="AH4">
        <f t="shared" si="10"/>
        <v>30</v>
      </c>
    </row>
    <row r="5" spans="1:34">
      <c r="A5">
        <v>1</v>
      </c>
      <c r="B5" s="59" t="s">
        <v>24</v>
      </c>
      <c r="C5" s="60"/>
      <c r="D5" s="151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</row>
    <row r="6" spans="1:34">
      <c r="A6">
        <f>A5+1</f>
        <v>2</v>
      </c>
      <c r="B6" s="32"/>
      <c r="C6" s="32"/>
      <c r="D6" s="15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34">
      <c r="A7">
        <f t="shared" ref="A7:A79" si="11">A6+1</f>
        <v>3</v>
      </c>
      <c r="B7" s="47" t="s">
        <v>20</v>
      </c>
      <c r="C7" s="32"/>
      <c r="D7" s="15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34">
      <c r="A8">
        <f t="shared" si="11"/>
        <v>4</v>
      </c>
      <c r="B8" s="51" t="s">
        <v>10</v>
      </c>
      <c r="C8" s="55">
        <f>'Purchase Cost'!D32</f>
        <v>6247000000</v>
      </c>
      <c r="D8" s="153">
        <f>C8</f>
        <v>6247000000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34">
      <c r="A9">
        <f t="shared" si="11"/>
        <v>5</v>
      </c>
      <c r="B9" s="51" t="s">
        <v>22</v>
      </c>
      <c r="C9" s="58">
        <v>0</v>
      </c>
      <c r="D9" s="153">
        <f>D8*C9</f>
        <v>0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34">
      <c r="A10">
        <f t="shared" si="11"/>
        <v>6</v>
      </c>
      <c r="B10" s="51" t="s">
        <v>21</v>
      </c>
      <c r="C10" s="32"/>
      <c r="D10" s="156">
        <f>SUM(D8:D9)</f>
        <v>6247000000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34">
      <c r="A11">
        <f t="shared" si="11"/>
        <v>7</v>
      </c>
      <c r="B11" s="32"/>
      <c r="C11" s="32"/>
      <c r="D11" s="15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34">
      <c r="A12">
        <f t="shared" si="11"/>
        <v>8</v>
      </c>
      <c r="B12" s="47" t="s">
        <v>249</v>
      </c>
      <c r="C12" s="32"/>
      <c r="D12" s="15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34">
      <c r="A13">
        <f t="shared" si="11"/>
        <v>9</v>
      </c>
      <c r="B13" s="51" t="s">
        <v>16</v>
      </c>
      <c r="C13" s="55">
        <f>'Purchase Cost'!D39</f>
        <v>711182740</v>
      </c>
      <c r="D13" s="153">
        <f>C13</f>
        <v>711182740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34">
      <c r="A14">
        <f t="shared" si="11"/>
        <v>10</v>
      </c>
      <c r="B14" s="51" t="s">
        <v>104</v>
      </c>
      <c r="C14" s="62">
        <v>0</v>
      </c>
      <c r="D14" s="153">
        <f>C14</f>
        <v>0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34">
      <c r="A15">
        <f t="shared" si="11"/>
        <v>11</v>
      </c>
      <c r="B15" s="51" t="s">
        <v>10</v>
      </c>
      <c r="C15" s="55"/>
      <c r="D15" s="154">
        <f>SUM(D13:D14)</f>
        <v>711182740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34">
      <c r="A16">
        <f t="shared" si="11"/>
        <v>12</v>
      </c>
      <c r="B16" s="51" t="s">
        <v>22</v>
      </c>
      <c r="C16" s="58">
        <v>0</v>
      </c>
      <c r="D16" s="153">
        <f>D15*C16</f>
        <v>0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>
        <f t="shared" si="11"/>
        <v>13</v>
      </c>
      <c r="B17" s="51" t="s">
        <v>21</v>
      </c>
      <c r="C17" s="32"/>
      <c r="D17" s="156">
        <f>SUM(D15:D16)</f>
        <v>711182740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>
        <f t="shared" si="11"/>
        <v>14</v>
      </c>
      <c r="B18" s="51"/>
      <c r="C18" s="32"/>
      <c r="D18" s="15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>
        <f t="shared" si="11"/>
        <v>15</v>
      </c>
      <c r="B19" s="47" t="s">
        <v>5</v>
      </c>
      <c r="C19" s="32"/>
      <c r="D19" s="15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>
        <f t="shared" si="11"/>
        <v>16</v>
      </c>
      <c r="B20" s="51" t="s">
        <v>321</v>
      </c>
      <c r="C20" s="137">
        <f>'Purchase Cost'!D44</f>
        <v>75000000</v>
      </c>
      <c r="D20" s="153">
        <f>C20</f>
        <v>75000000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>
        <f t="shared" si="11"/>
        <v>17</v>
      </c>
      <c r="B21" s="51" t="s">
        <v>322</v>
      </c>
      <c r="C21" s="137">
        <f>'Purchase Cost'!D45</f>
        <v>25000000</v>
      </c>
      <c r="D21" s="153">
        <f>C21</f>
        <v>25000000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>
        <f t="shared" si="11"/>
        <v>18</v>
      </c>
      <c r="B22" s="51" t="s">
        <v>19</v>
      </c>
      <c r="C22" s="137">
        <f>'Purchase Cost'!D46</f>
        <v>25000000</v>
      </c>
      <c r="D22" s="153">
        <f>C22</f>
        <v>25000000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>
        <f t="shared" si="11"/>
        <v>19</v>
      </c>
      <c r="B23" s="51" t="s">
        <v>34</v>
      </c>
      <c r="C23" s="137">
        <f>'Purchase Cost'!D47</f>
        <v>75000000</v>
      </c>
      <c r="D23" s="153">
        <f t="shared" ref="D23:D26" si="12">C23</f>
        <v>75000000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>
        <f t="shared" si="11"/>
        <v>20</v>
      </c>
      <c r="B24" s="51" t="s">
        <v>99</v>
      </c>
      <c r="C24" s="137">
        <f>'Purchase Cost'!D48</f>
        <v>50000000</v>
      </c>
      <c r="D24" s="153">
        <f t="shared" si="12"/>
        <v>50000000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s="105" customFormat="1">
      <c r="A25">
        <f t="shared" si="11"/>
        <v>21</v>
      </c>
      <c r="B25" s="66" t="s">
        <v>18</v>
      </c>
      <c r="C25" s="138">
        <f>'Purchase Cost'!D49</f>
        <v>50000000</v>
      </c>
      <c r="D25" s="155">
        <f t="shared" si="12"/>
        <v>50000000</v>
      </c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spans="1:26">
      <c r="A26">
        <f t="shared" si="11"/>
        <v>22</v>
      </c>
      <c r="B26" s="51" t="s">
        <v>10</v>
      </c>
      <c r="C26" s="137">
        <f>SUM(C20:C25)</f>
        <v>300000000</v>
      </c>
      <c r="D26" s="158">
        <f t="shared" si="12"/>
        <v>300000000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>
        <f t="shared" si="11"/>
        <v>23</v>
      </c>
      <c r="B27" s="51"/>
      <c r="C27" s="32"/>
      <c r="D27" s="153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>
      <c r="A28">
        <f t="shared" si="11"/>
        <v>24</v>
      </c>
      <c r="B28" s="47" t="s">
        <v>103</v>
      </c>
      <c r="C28" s="32"/>
      <c r="D28" s="153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>
        <f t="shared" si="11"/>
        <v>25</v>
      </c>
      <c r="B29" s="51" t="s">
        <v>110</v>
      </c>
      <c r="C29" s="137">
        <f>'Purchase Cost'!D57</f>
        <v>191711900.08514243</v>
      </c>
      <c r="D29" s="153">
        <f>C29</f>
        <v>191711900.08514243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>
        <f t="shared" si="11"/>
        <v>26</v>
      </c>
      <c r="B30" s="51" t="s">
        <v>109</v>
      </c>
      <c r="C30" s="137">
        <f>'Purchase Cost'!D59</f>
        <v>236357137.09127146</v>
      </c>
      <c r="D30" s="153">
        <f>C30</f>
        <v>236357137.09127146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>
        <f t="shared" si="11"/>
        <v>27</v>
      </c>
      <c r="B31" s="51" t="s">
        <v>10</v>
      </c>
      <c r="C31" s="32"/>
      <c r="D31" s="156">
        <f>D29+D30</f>
        <v>428069037.17641389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>
        <f t="shared" si="11"/>
        <v>28</v>
      </c>
      <c r="B32" s="51"/>
      <c r="C32" s="32"/>
      <c r="D32" s="153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34">
      <c r="A33">
        <f t="shared" si="11"/>
        <v>29</v>
      </c>
      <c r="B33" s="47" t="s">
        <v>23</v>
      </c>
      <c r="C33" s="32"/>
      <c r="D33" s="156">
        <f>D10+D17+D26+D31</f>
        <v>7686251777.1764135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34">
      <c r="A34">
        <f t="shared" si="11"/>
        <v>30</v>
      </c>
      <c r="B34" s="47"/>
      <c r="C34" s="32"/>
      <c r="D34" s="158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34">
      <c r="A35">
        <f t="shared" si="11"/>
        <v>31</v>
      </c>
      <c r="B35" s="47" t="s">
        <v>111</v>
      </c>
      <c r="C35" s="32"/>
      <c r="D35" s="158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34">
      <c r="A36">
        <f t="shared" si="11"/>
        <v>32</v>
      </c>
      <c r="B36" s="51" t="s">
        <v>46</v>
      </c>
      <c r="C36" s="32"/>
      <c r="D36" s="153">
        <f>D10+D17+D31</f>
        <v>7386251777.1764135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34">
      <c r="A37">
        <f t="shared" si="11"/>
        <v>33</v>
      </c>
      <c r="B37" s="51" t="s">
        <v>112</v>
      </c>
      <c r="C37" s="32"/>
      <c r="D37" s="153">
        <f>D33-D36</f>
        <v>300000000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34">
      <c r="A38">
        <f t="shared" si="11"/>
        <v>34</v>
      </c>
      <c r="B38" s="51"/>
      <c r="C38" s="32"/>
      <c r="D38" s="153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34">
      <c r="A39">
        <f t="shared" si="11"/>
        <v>35</v>
      </c>
      <c r="B39" s="47" t="s">
        <v>29</v>
      </c>
      <c r="C39" s="32"/>
      <c r="D39" s="15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34">
      <c r="A40">
        <f t="shared" si="11"/>
        <v>36</v>
      </c>
      <c r="B40" s="51" t="s">
        <v>28</v>
      </c>
      <c r="C40" s="64">
        <v>0.05</v>
      </c>
      <c r="D40" s="15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34">
      <c r="A41">
        <f t="shared" si="11"/>
        <v>37</v>
      </c>
      <c r="B41" s="51" t="s">
        <v>25</v>
      </c>
      <c r="C41" s="65">
        <v>30</v>
      </c>
      <c r="D41" s="152"/>
      <c r="E41" s="32">
        <f>C41</f>
        <v>30</v>
      </c>
      <c r="F41" s="32">
        <f>E41-1</f>
        <v>29</v>
      </c>
      <c r="G41" s="32">
        <f t="shared" ref="G41:I41" si="13">F41-1</f>
        <v>28</v>
      </c>
      <c r="H41" s="32">
        <f t="shared" si="13"/>
        <v>27</v>
      </c>
      <c r="I41" s="32">
        <f t="shared" si="13"/>
        <v>26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34">
      <c r="A42">
        <f t="shared" si="11"/>
        <v>38</v>
      </c>
      <c r="B42" s="51" t="s">
        <v>30</v>
      </c>
      <c r="C42" s="32"/>
      <c r="D42" s="153">
        <f>D10+D17+D31</f>
        <v>7386251777.1764135</v>
      </c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34">
      <c r="A43">
        <f t="shared" si="11"/>
        <v>39</v>
      </c>
      <c r="B43" s="51" t="s">
        <v>45</v>
      </c>
      <c r="C43" s="58">
        <v>0.02</v>
      </c>
      <c r="D43" s="153">
        <f>D44-D42</f>
        <v>150739832.18727398</v>
      </c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34">
      <c r="A44">
        <f t="shared" si="11"/>
        <v>40</v>
      </c>
      <c r="B44" s="51" t="s">
        <v>31</v>
      </c>
      <c r="C44" s="32"/>
      <c r="D44" s="154">
        <f>D42/(1-C43)</f>
        <v>7536991609.3636875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34">
      <c r="A45">
        <f t="shared" si="11"/>
        <v>41</v>
      </c>
      <c r="B45" s="51" t="s">
        <v>27</v>
      </c>
      <c r="C45" s="32"/>
      <c r="D45" s="152"/>
      <c r="E45" s="192">
        <f>D44*C40</f>
        <v>376849580.46818441</v>
      </c>
      <c r="F45" s="192">
        <f>E45</f>
        <v>376849580.46818441</v>
      </c>
      <c r="G45" s="192">
        <f>2*PMT($C$40/2,G41*2,-$D$44)</f>
        <v>503055389.1387682</v>
      </c>
      <c r="H45" s="192">
        <f t="shared" ref="H45:I45" si="14">G45</f>
        <v>503055389.1387682</v>
      </c>
      <c r="I45" s="192">
        <f t="shared" si="14"/>
        <v>503055389.1387682</v>
      </c>
      <c r="J45" s="117">
        <f t="shared" ref="J45:X45" si="15">I45</f>
        <v>503055389.1387682</v>
      </c>
      <c r="K45" s="117">
        <f t="shared" si="15"/>
        <v>503055389.1387682</v>
      </c>
      <c r="L45" s="117">
        <f t="shared" si="15"/>
        <v>503055389.1387682</v>
      </c>
      <c r="M45" s="117">
        <f t="shared" si="15"/>
        <v>503055389.1387682</v>
      </c>
      <c r="N45" s="117">
        <f t="shared" si="15"/>
        <v>503055389.1387682</v>
      </c>
      <c r="O45" s="117">
        <f t="shared" si="15"/>
        <v>503055389.1387682</v>
      </c>
      <c r="P45" s="117">
        <f t="shared" si="15"/>
        <v>503055389.1387682</v>
      </c>
      <c r="Q45" s="117">
        <f t="shared" si="15"/>
        <v>503055389.1387682</v>
      </c>
      <c r="R45" s="117">
        <f t="shared" si="15"/>
        <v>503055389.1387682</v>
      </c>
      <c r="S45" s="117">
        <f t="shared" si="15"/>
        <v>503055389.1387682</v>
      </c>
      <c r="T45" s="117">
        <f t="shared" si="15"/>
        <v>503055389.1387682</v>
      </c>
      <c r="U45" s="117">
        <f t="shared" si="15"/>
        <v>503055389.1387682</v>
      </c>
      <c r="V45" s="117">
        <f t="shared" si="15"/>
        <v>503055389.1387682</v>
      </c>
      <c r="W45" s="117">
        <f t="shared" si="15"/>
        <v>503055389.1387682</v>
      </c>
      <c r="X45" s="117">
        <f t="shared" si="15"/>
        <v>503055389.1387682</v>
      </c>
      <c r="Y45" s="117">
        <f t="shared" ref="Y45:AH45" si="16">X45</f>
        <v>503055389.1387682</v>
      </c>
      <c r="Z45" s="117">
        <f t="shared" si="16"/>
        <v>503055389.1387682</v>
      </c>
      <c r="AA45" s="117">
        <f t="shared" si="16"/>
        <v>503055389.1387682</v>
      </c>
      <c r="AB45" s="117">
        <f t="shared" si="16"/>
        <v>503055389.1387682</v>
      </c>
      <c r="AC45" s="117">
        <f t="shared" si="16"/>
        <v>503055389.1387682</v>
      </c>
      <c r="AD45" s="117">
        <f t="shared" si="16"/>
        <v>503055389.1387682</v>
      </c>
      <c r="AE45" s="117">
        <f t="shared" si="16"/>
        <v>503055389.1387682</v>
      </c>
      <c r="AF45" s="117">
        <f t="shared" si="16"/>
        <v>503055389.1387682</v>
      </c>
      <c r="AG45" s="117">
        <f t="shared" si="16"/>
        <v>503055389.1387682</v>
      </c>
      <c r="AH45" s="117">
        <f t="shared" si="16"/>
        <v>503055389.1387682</v>
      </c>
    </row>
    <row r="46" spans="1:34">
      <c r="A46">
        <f t="shared" si="11"/>
        <v>42</v>
      </c>
      <c r="B46" s="51"/>
      <c r="C46" s="32"/>
      <c r="D46" s="152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</row>
    <row r="47" spans="1:34">
      <c r="A47">
        <f t="shared" si="11"/>
        <v>43</v>
      </c>
      <c r="B47" s="47" t="s">
        <v>113</v>
      </c>
      <c r="C47" s="32"/>
      <c r="D47" s="152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</row>
    <row r="48" spans="1:34">
      <c r="A48">
        <f t="shared" si="11"/>
        <v>44</v>
      </c>
      <c r="B48" s="51" t="s">
        <v>26</v>
      </c>
      <c r="C48" s="64">
        <v>0.04</v>
      </c>
      <c r="D48" s="152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</row>
    <row r="49" spans="1:34">
      <c r="A49">
        <f t="shared" si="11"/>
        <v>45</v>
      </c>
      <c r="B49" s="51" t="s">
        <v>25</v>
      </c>
      <c r="C49" s="159">
        <f>C41</f>
        <v>30</v>
      </c>
      <c r="D49" s="152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</row>
    <row r="50" spans="1:34">
      <c r="A50">
        <f t="shared" si="11"/>
        <v>46</v>
      </c>
      <c r="B50" s="51" t="s">
        <v>30</v>
      </c>
      <c r="C50" s="32"/>
      <c r="D50" s="153">
        <f>D33-D42</f>
        <v>300000000</v>
      </c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</row>
    <row r="51" spans="1:34">
      <c r="A51">
        <f t="shared" si="11"/>
        <v>47</v>
      </c>
      <c r="B51" s="51" t="s">
        <v>45</v>
      </c>
      <c r="C51" s="160">
        <f>C43</f>
        <v>0.02</v>
      </c>
      <c r="D51" s="153">
        <f>D52-D50</f>
        <v>6122448.9795918465</v>
      </c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</row>
    <row r="52" spans="1:34">
      <c r="A52">
        <f t="shared" si="11"/>
        <v>48</v>
      </c>
      <c r="B52" s="51" t="s">
        <v>32</v>
      </c>
      <c r="C52" s="32"/>
      <c r="D52" s="154">
        <f>D50/(1-C51)</f>
        <v>306122448.97959185</v>
      </c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</row>
    <row r="53" spans="1:34">
      <c r="A53">
        <f t="shared" si="11"/>
        <v>49</v>
      </c>
      <c r="B53" s="51" t="s">
        <v>27</v>
      </c>
      <c r="C53" s="32"/>
      <c r="D53" s="152"/>
      <c r="E53" s="117">
        <f>2*PMT(C48/2,C49*2,-D52)</f>
        <v>17613040.301514082</v>
      </c>
      <c r="F53" s="117">
        <f>E53</f>
        <v>17613040.301514082</v>
      </c>
      <c r="G53" s="117">
        <f t="shared" ref="G53:X53" si="17">F53</f>
        <v>17613040.301514082</v>
      </c>
      <c r="H53" s="117">
        <f t="shared" si="17"/>
        <v>17613040.301514082</v>
      </c>
      <c r="I53" s="117">
        <f t="shared" si="17"/>
        <v>17613040.301514082</v>
      </c>
      <c r="J53" s="117">
        <f t="shared" si="17"/>
        <v>17613040.301514082</v>
      </c>
      <c r="K53" s="117">
        <f t="shared" si="17"/>
        <v>17613040.301514082</v>
      </c>
      <c r="L53" s="117">
        <f t="shared" si="17"/>
        <v>17613040.301514082</v>
      </c>
      <c r="M53" s="117">
        <f t="shared" si="17"/>
        <v>17613040.301514082</v>
      </c>
      <c r="N53" s="117">
        <f t="shared" si="17"/>
        <v>17613040.301514082</v>
      </c>
      <c r="O53" s="117">
        <f t="shared" si="17"/>
        <v>17613040.301514082</v>
      </c>
      <c r="P53" s="117">
        <f t="shared" si="17"/>
        <v>17613040.301514082</v>
      </c>
      <c r="Q53" s="117">
        <f t="shared" si="17"/>
        <v>17613040.301514082</v>
      </c>
      <c r="R53" s="117">
        <f t="shared" si="17"/>
        <v>17613040.301514082</v>
      </c>
      <c r="S53" s="117">
        <f t="shared" si="17"/>
        <v>17613040.301514082</v>
      </c>
      <c r="T53" s="117">
        <f t="shared" si="17"/>
        <v>17613040.301514082</v>
      </c>
      <c r="U53" s="117">
        <f t="shared" si="17"/>
        <v>17613040.301514082</v>
      </c>
      <c r="V53" s="117">
        <f t="shared" si="17"/>
        <v>17613040.301514082</v>
      </c>
      <c r="W53" s="117">
        <f t="shared" si="17"/>
        <v>17613040.301514082</v>
      </c>
      <c r="X53" s="117">
        <f t="shared" si="17"/>
        <v>17613040.301514082</v>
      </c>
      <c r="Y53" s="117">
        <f t="shared" ref="Y53:AH53" si="18">X53</f>
        <v>17613040.301514082</v>
      </c>
      <c r="Z53" s="117">
        <f t="shared" si="18"/>
        <v>17613040.301514082</v>
      </c>
      <c r="AA53" s="117">
        <f t="shared" si="18"/>
        <v>17613040.301514082</v>
      </c>
      <c r="AB53" s="117">
        <f t="shared" si="18"/>
        <v>17613040.301514082</v>
      </c>
      <c r="AC53" s="117">
        <f t="shared" si="18"/>
        <v>17613040.301514082</v>
      </c>
      <c r="AD53" s="117">
        <f t="shared" si="18"/>
        <v>17613040.301514082</v>
      </c>
      <c r="AE53" s="117">
        <f t="shared" si="18"/>
        <v>17613040.301514082</v>
      </c>
      <c r="AF53" s="117">
        <f t="shared" si="18"/>
        <v>17613040.301514082</v>
      </c>
      <c r="AG53" s="117">
        <f t="shared" si="18"/>
        <v>17613040.301514082</v>
      </c>
      <c r="AH53" s="117">
        <f t="shared" si="18"/>
        <v>17613040.301514082</v>
      </c>
    </row>
    <row r="54" spans="1:34">
      <c r="A54">
        <f t="shared" si="11"/>
        <v>50</v>
      </c>
      <c r="B54" s="32"/>
      <c r="C54" s="32"/>
      <c r="D54" s="15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</row>
    <row r="55" spans="1:34">
      <c r="A55">
        <f t="shared" si="11"/>
        <v>51</v>
      </c>
      <c r="B55" s="56" t="s">
        <v>238</v>
      </c>
      <c r="C55" s="32"/>
      <c r="D55" s="152"/>
      <c r="E55" s="69">
        <f>E3</f>
        <v>2024</v>
      </c>
      <c r="F55" s="69">
        <f t="shared" ref="F55:AH55" si="19">F3</f>
        <v>2025</v>
      </c>
      <c r="G55" s="69">
        <f t="shared" si="19"/>
        <v>2026</v>
      </c>
      <c r="H55" s="69">
        <f t="shared" si="19"/>
        <v>2027</v>
      </c>
      <c r="I55" s="69">
        <f t="shared" si="19"/>
        <v>2028</v>
      </c>
      <c r="J55" s="69">
        <f t="shared" si="19"/>
        <v>2029</v>
      </c>
      <c r="K55" s="69">
        <f t="shared" si="19"/>
        <v>2030</v>
      </c>
      <c r="L55" s="69">
        <f t="shared" si="19"/>
        <v>2031</v>
      </c>
      <c r="M55" s="69">
        <f t="shared" si="19"/>
        <v>2032</v>
      </c>
      <c r="N55" s="69">
        <f t="shared" si="19"/>
        <v>2033</v>
      </c>
      <c r="O55" s="69">
        <f t="shared" si="19"/>
        <v>2034</v>
      </c>
      <c r="P55" s="69">
        <f t="shared" si="19"/>
        <v>2035</v>
      </c>
      <c r="Q55" s="69">
        <f t="shared" si="19"/>
        <v>2036</v>
      </c>
      <c r="R55" s="69">
        <f t="shared" si="19"/>
        <v>2037</v>
      </c>
      <c r="S55" s="69">
        <f t="shared" si="19"/>
        <v>2038</v>
      </c>
      <c r="T55" s="69">
        <f t="shared" si="19"/>
        <v>2039</v>
      </c>
      <c r="U55" s="69">
        <f t="shared" si="19"/>
        <v>2040</v>
      </c>
      <c r="V55" s="69">
        <f t="shared" si="19"/>
        <v>2041</v>
      </c>
      <c r="W55" s="69">
        <f t="shared" si="19"/>
        <v>2042</v>
      </c>
      <c r="X55" s="69">
        <f t="shared" si="19"/>
        <v>2043</v>
      </c>
      <c r="Y55" s="69">
        <f t="shared" si="19"/>
        <v>2044</v>
      </c>
      <c r="Z55" s="69">
        <f t="shared" si="19"/>
        <v>2045</v>
      </c>
      <c r="AA55" s="69">
        <f t="shared" si="19"/>
        <v>2046</v>
      </c>
      <c r="AB55" s="69">
        <f t="shared" si="19"/>
        <v>2047</v>
      </c>
      <c r="AC55" s="69">
        <f t="shared" si="19"/>
        <v>2048</v>
      </c>
      <c r="AD55" s="69">
        <f t="shared" si="19"/>
        <v>2049</v>
      </c>
      <c r="AE55" s="69">
        <f t="shared" si="19"/>
        <v>2050</v>
      </c>
      <c r="AF55" s="69">
        <f t="shared" si="19"/>
        <v>2051</v>
      </c>
      <c r="AG55" s="69">
        <f t="shared" si="19"/>
        <v>2052</v>
      </c>
      <c r="AH55" s="69">
        <f t="shared" si="19"/>
        <v>2053</v>
      </c>
    </row>
    <row r="56" spans="1:34">
      <c r="A56">
        <f t="shared" si="11"/>
        <v>52</v>
      </c>
      <c r="B56" s="51" t="s">
        <v>240</v>
      </c>
      <c r="C56" s="293" t="s">
        <v>242</v>
      </c>
      <c r="D56" s="152"/>
      <c r="E56" s="117">
        <f>E103</f>
        <v>68307725.016302228</v>
      </c>
      <c r="F56" s="117">
        <f t="shared" ref="F56:AH56" si="20">F103</f>
        <v>63034992.264287464</v>
      </c>
      <c r="G56" s="117">
        <f t="shared" si="20"/>
        <v>63756264.124993689</v>
      </c>
      <c r="H56" s="117">
        <f t="shared" si="20"/>
        <v>64792709.198689088</v>
      </c>
      <c r="I56" s="117">
        <f t="shared" si="20"/>
        <v>64317029.309003308</v>
      </c>
      <c r="J56" s="117">
        <f t="shared" si="20"/>
        <v>65710325.95953238</v>
      </c>
      <c r="K56" s="117">
        <f t="shared" si="20"/>
        <v>68385515.441284299</v>
      </c>
      <c r="L56" s="117">
        <f t="shared" si="20"/>
        <v>72533298.804776341</v>
      </c>
      <c r="M56" s="117">
        <f t="shared" si="20"/>
        <v>67824175.941997632</v>
      </c>
      <c r="N56" s="117">
        <f t="shared" si="20"/>
        <v>69289842.554110005</v>
      </c>
      <c r="O56" s="117">
        <f t="shared" si="20"/>
        <v>64712344.120331541</v>
      </c>
      <c r="P56" s="117">
        <f t="shared" si="20"/>
        <v>64392651.390604906</v>
      </c>
      <c r="Q56" s="117">
        <f t="shared" si="20"/>
        <v>62669506.98310551</v>
      </c>
      <c r="R56" s="117">
        <f t="shared" si="20"/>
        <v>64738399.821176618</v>
      </c>
      <c r="S56" s="117">
        <f t="shared" si="20"/>
        <v>67005168.908854038</v>
      </c>
      <c r="T56" s="117">
        <f t="shared" si="20"/>
        <v>69468580.911376968</v>
      </c>
      <c r="U56" s="117">
        <f t="shared" si="20"/>
        <v>72131314.867971867</v>
      </c>
      <c r="V56" s="117">
        <f t="shared" si="20"/>
        <v>76860116.567620248</v>
      </c>
      <c r="W56" s="117">
        <f t="shared" si="20"/>
        <v>79575507.736177459</v>
      </c>
      <c r="X56" s="117">
        <f t="shared" si="20"/>
        <v>76504434.574957848</v>
      </c>
      <c r="Y56" s="117">
        <f t="shared" si="20"/>
        <v>76372352.798438326</v>
      </c>
      <c r="Z56" s="117">
        <f t="shared" si="20"/>
        <v>76233713.552554592</v>
      </c>
      <c r="AA56" s="117">
        <f t="shared" si="20"/>
        <v>76089817.346048832</v>
      </c>
      <c r="AB56" s="117">
        <f t="shared" si="20"/>
        <v>75941929.965836033</v>
      </c>
      <c r="AC56" s="117">
        <f t="shared" si="20"/>
        <v>75791355.196811214</v>
      </c>
      <c r="AD56" s="117">
        <f t="shared" si="20"/>
        <v>75639418.945661813</v>
      </c>
      <c r="AE56" s="117">
        <f t="shared" si="20"/>
        <v>76244734.417697832</v>
      </c>
      <c r="AF56" s="117">
        <f t="shared" si="20"/>
        <v>76851982.491340548</v>
      </c>
      <c r="AG56" s="117">
        <f t="shared" si="20"/>
        <v>77461085.459121466</v>
      </c>
      <c r="AH56" s="117">
        <f t="shared" si="20"/>
        <v>78072052.104186863</v>
      </c>
    </row>
    <row r="57" spans="1:34" s="105" customFormat="1">
      <c r="A57">
        <f t="shared" si="11"/>
        <v>53</v>
      </c>
      <c r="B57" s="66" t="s">
        <v>239</v>
      </c>
      <c r="C57" s="293" t="s">
        <v>242</v>
      </c>
      <c r="D57" s="155"/>
      <c r="E57" s="369">
        <f>E108</f>
        <v>236065857.52591756</v>
      </c>
      <c r="F57" s="369">
        <f t="shared" ref="F57:AH57" si="21">F108</f>
        <v>217843728.50153127</v>
      </c>
      <c r="G57" s="369">
        <f t="shared" si="21"/>
        <v>220336384.49712026</v>
      </c>
      <c r="H57" s="369">
        <f t="shared" si="21"/>
        <v>223918253.09312496</v>
      </c>
      <c r="I57" s="369">
        <f t="shared" si="21"/>
        <v>222274342.67099175</v>
      </c>
      <c r="J57" s="369">
        <f t="shared" si="21"/>
        <v>227089460.85149968</v>
      </c>
      <c r="K57" s="369">
        <f t="shared" si="21"/>
        <v>236334694.81154391</v>
      </c>
      <c r="L57" s="369">
        <f t="shared" si="21"/>
        <v>250669091.63563377</v>
      </c>
      <c r="M57" s="369">
        <f t="shared" si="21"/>
        <v>234394751.85149586</v>
      </c>
      <c r="N57" s="369">
        <f t="shared" si="21"/>
        <v>239459974.64368868</v>
      </c>
      <c r="O57" s="369">
        <f t="shared" si="21"/>
        <v>223640518.01802057</v>
      </c>
      <c r="P57" s="369">
        <f t="shared" si="21"/>
        <v>222535686.34093416</v>
      </c>
      <c r="Q57" s="369">
        <f t="shared" si="21"/>
        <v>216580641.54768047</v>
      </c>
      <c r="R57" s="369">
        <f t="shared" si="21"/>
        <v>223730564.36873659</v>
      </c>
      <c r="S57" s="369">
        <f t="shared" si="21"/>
        <v>231564331.16990152</v>
      </c>
      <c r="T57" s="369">
        <f t="shared" si="21"/>
        <v>240077679.6480777</v>
      </c>
      <c r="U57" s="369">
        <f t="shared" si="21"/>
        <v>249279868.34162501</v>
      </c>
      <c r="V57" s="369">
        <f t="shared" si="21"/>
        <v>265622216.56111401</v>
      </c>
      <c r="W57" s="369">
        <f t="shared" si="21"/>
        <v>275006384.2313267</v>
      </c>
      <c r="X57" s="369">
        <f t="shared" si="21"/>
        <v>264393008.96293473</v>
      </c>
      <c r="Y57" s="369">
        <f t="shared" si="21"/>
        <v>263936545.24920127</v>
      </c>
      <c r="Z57" s="369">
        <f t="shared" si="21"/>
        <v>263457419.46279162</v>
      </c>
      <c r="AA57" s="369">
        <f t="shared" si="21"/>
        <v>262960126.05453655</v>
      </c>
      <c r="AB57" s="369">
        <f t="shared" si="21"/>
        <v>262449039.47949889</v>
      </c>
      <c r="AC57" s="369">
        <f t="shared" si="21"/>
        <v>261928665.51062304</v>
      </c>
      <c r="AD57" s="369">
        <f t="shared" si="21"/>
        <v>261403586.37194148</v>
      </c>
      <c r="AE57" s="369">
        <f t="shared" si="21"/>
        <v>263495506.66274002</v>
      </c>
      <c r="AF57" s="369">
        <f t="shared" si="21"/>
        <v>265594105.86511749</v>
      </c>
      <c r="AG57" s="369">
        <f t="shared" si="21"/>
        <v>267699115.42847899</v>
      </c>
      <c r="AH57" s="369">
        <f t="shared" si="21"/>
        <v>269810565.70665288</v>
      </c>
    </row>
    <row r="58" spans="1:34">
      <c r="A58">
        <f t="shared" si="11"/>
        <v>54</v>
      </c>
      <c r="B58" s="51" t="s">
        <v>241</v>
      </c>
      <c r="C58" s="293" t="s">
        <v>242</v>
      </c>
      <c r="D58" s="153"/>
      <c r="E58" s="117">
        <f>E56+E57</f>
        <v>304373582.54221976</v>
      </c>
      <c r="F58" s="117">
        <f t="shared" ref="F58:AH58" si="22">F56+F57</f>
        <v>280878720.76581872</v>
      </c>
      <c r="G58" s="117">
        <f t="shared" si="22"/>
        <v>284092648.62211394</v>
      </c>
      <c r="H58" s="117">
        <f t="shared" si="22"/>
        <v>288710962.29181403</v>
      </c>
      <c r="I58" s="117">
        <f t="shared" si="22"/>
        <v>286591371.97999507</v>
      </c>
      <c r="J58" s="117">
        <f t="shared" si="22"/>
        <v>292799786.81103206</v>
      </c>
      <c r="K58" s="117">
        <f t="shared" si="22"/>
        <v>304720210.25282824</v>
      </c>
      <c r="L58" s="117">
        <f t="shared" si="22"/>
        <v>323202390.44041014</v>
      </c>
      <c r="M58" s="117">
        <f t="shared" si="22"/>
        <v>302218927.79349351</v>
      </c>
      <c r="N58" s="117">
        <f t="shared" si="22"/>
        <v>308749817.19779867</v>
      </c>
      <c r="O58" s="117">
        <f t="shared" si="22"/>
        <v>288352862.1383521</v>
      </c>
      <c r="P58" s="117">
        <f t="shared" si="22"/>
        <v>286928337.73153907</v>
      </c>
      <c r="Q58" s="117">
        <f t="shared" si="22"/>
        <v>279250148.53078598</v>
      </c>
      <c r="R58" s="117">
        <f t="shared" si="22"/>
        <v>288468964.18991321</v>
      </c>
      <c r="S58" s="117">
        <f t="shared" si="22"/>
        <v>298569500.07875556</v>
      </c>
      <c r="T58" s="117">
        <f t="shared" si="22"/>
        <v>309546260.55945468</v>
      </c>
      <c r="U58" s="117">
        <f t="shared" si="22"/>
        <v>321411183.20959687</v>
      </c>
      <c r="V58" s="117">
        <f t="shared" si="22"/>
        <v>342482333.12873423</v>
      </c>
      <c r="W58" s="117">
        <f t="shared" si="22"/>
        <v>354581891.96750414</v>
      </c>
      <c r="X58" s="117">
        <f t="shared" si="22"/>
        <v>340897443.53789258</v>
      </c>
      <c r="Y58" s="117">
        <f t="shared" si="22"/>
        <v>340308898.04763961</v>
      </c>
      <c r="Z58" s="117">
        <f t="shared" si="22"/>
        <v>339691133.01534623</v>
      </c>
      <c r="AA58" s="117">
        <f t="shared" si="22"/>
        <v>339049943.40058541</v>
      </c>
      <c r="AB58" s="117">
        <f t="shared" si="22"/>
        <v>338390969.44533491</v>
      </c>
      <c r="AC58" s="117">
        <f t="shared" si="22"/>
        <v>337720020.70743424</v>
      </c>
      <c r="AD58" s="117">
        <f t="shared" si="22"/>
        <v>337043005.31760329</v>
      </c>
      <c r="AE58" s="117">
        <f t="shared" si="22"/>
        <v>339740241.08043784</v>
      </c>
      <c r="AF58" s="117">
        <f t="shared" si="22"/>
        <v>342446088.35645807</v>
      </c>
      <c r="AG58" s="117">
        <f t="shared" si="22"/>
        <v>345160200.88760042</v>
      </c>
      <c r="AH58" s="117">
        <f t="shared" si="22"/>
        <v>347882617.81083977</v>
      </c>
    </row>
    <row r="59" spans="1:34">
      <c r="A59">
        <f t="shared" si="11"/>
        <v>55</v>
      </c>
      <c r="B59" s="51" t="s">
        <v>260</v>
      </c>
      <c r="C59" s="293"/>
      <c r="D59" s="153"/>
      <c r="E59" s="117">
        <f>SUM($E$58:E58)</f>
        <v>304373582.54221976</v>
      </c>
      <c r="F59" s="117">
        <f>SUM($E$58:F58)</f>
        <v>585252303.30803847</v>
      </c>
      <c r="G59" s="117">
        <f>SUM($E$58:G58)</f>
        <v>869344951.93015242</v>
      </c>
      <c r="H59" s="117">
        <f>SUM($E$58:H58)</f>
        <v>1158055914.2219665</v>
      </c>
      <c r="I59" s="117">
        <f>SUM($E$58:I58)</f>
        <v>1444647286.2019615</v>
      </c>
      <c r="J59" s="117">
        <f>SUM($E$58:J58)</f>
        <v>1737447073.0129936</v>
      </c>
      <c r="K59" s="117">
        <f>SUM($E$58:K58)</f>
        <v>2042167283.2658219</v>
      </c>
      <c r="L59" s="117">
        <f>SUM($E$58:L58)</f>
        <v>2365369673.7062321</v>
      </c>
      <c r="M59" s="117">
        <f>SUM($E$58:M58)</f>
        <v>2667588601.4997253</v>
      </c>
      <c r="N59" s="117">
        <f>SUM($E$58:N58)</f>
        <v>2976338418.6975241</v>
      </c>
      <c r="O59" s="117">
        <f>SUM($E$58:O58)</f>
        <v>3264691280.835876</v>
      </c>
      <c r="P59" s="117">
        <f>SUM($E$58:P58)</f>
        <v>3551619618.5674152</v>
      </c>
      <c r="Q59" s="117">
        <f>SUM($E$58:Q58)</f>
        <v>3830869767.0982013</v>
      </c>
      <c r="R59" s="117">
        <f>SUM($E$58:R58)</f>
        <v>4119338731.2881145</v>
      </c>
      <c r="S59" s="117">
        <f>SUM($E$58:S58)</f>
        <v>4417908231.3668699</v>
      </c>
      <c r="T59" s="117">
        <f>SUM($E$58:T58)</f>
        <v>4727454491.9263248</v>
      </c>
      <c r="U59" s="117">
        <f>SUM($E$58:U58)</f>
        <v>5048865675.1359215</v>
      </c>
      <c r="V59" s="117">
        <f>SUM($E$58:V58)</f>
        <v>5391348008.2646561</v>
      </c>
      <c r="W59" s="117">
        <f>SUM($E$58:W58)</f>
        <v>5745929900.2321606</v>
      </c>
      <c r="X59" s="117">
        <f>SUM($E$58:X58)</f>
        <v>6086827343.7700529</v>
      </c>
      <c r="Y59" s="117">
        <f>SUM($E$58:Y58)</f>
        <v>6427136241.8176928</v>
      </c>
      <c r="Z59" s="117">
        <f>SUM($E$58:Z58)</f>
        <v>6766827374.8330393</v>
      </c>
      <c r="AA59" s="117">
        <f>SUM($E$58:AA58)</f>
        <v>7105877318.2336245</v>
      </c>
      <c r="AB59" s="117">
        <f>SUM($E$58:AB58)</f>
        <v>7444268287.6789589</v>
      </c>
      <c r="AC59" s="117">
        <f>SUM($E$58:AC58)</f>
        <v>7781988308.3863935</v>
      </c>
      <c r="AD59" s="117">
        <f>SUM($E$58:AD58)</f>
        <v>8119031313.7039967</v>
      </c>
      <c r="AE59" s="117">
        <f>SUM($E$58:AE58)</f>
        <v>8458771554.7844343</v>
      </c>
      <c r="AF59" s="117">
        <f>SUM($E$58:AF58)</f>
        <v>8801217643.140892</v>
      </c>
      <c r="AG59" s="117">
        <f>SUM($E$58:AG58)</f>
        <v>9146377844.028492</v>
      </c>
      <c r="AH59" s="117">
        <f>SUM($E$58:AH58)</f>
        <v>9494260461.8393326</v>
      </c>
    </row>
    <row r="60" spans="1:34">
      <c r="A60">
        <f t="shared" si="11"/>
        <v>56</v>
      </c>
      <c r="B60" s="51"/>
      <c r="C60" s="293"/>
      <c r="D60" s="153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</row>
    <row r="61" spans="1:34">
      <c r="A61">
        <f t="shared" si="11"/>
        <v>57</v>
      </c>
      <c r="B61" t="s">
        <v>244</v>
      </c>
      <c r="D61" s="153"/>
      <c r="E61" s="319">
        <f>Assumptions!E74</f>
        <v>0.04</v>
      </c>
      <c r="F61" s="319">
        <f>Assumptions!F74</f>
        <v>0.04</v>
      </c>
      <c r="G61" s="319">
        <f>Assumptions!G74</f>
        <v>0.04</v>
      </c>
      <c r="H61" s="319">
        <f>Assumptions!H74</f>
        <v>0.03</v>
      </c>
      <c r="I61" s="319">
        <f>Assumptions!I74</f>
        <v>2.5000000000000001E-2</v>
      </c>
      <c r="J61" s="319">
        <f>Assumptions!J74</f>
        <v>2.5000000000000001E-2</v>
      </c>
      <c r="K61" s="319">
        <f>Assumptions!K74</f>
        <v>2.5000000000000001E-2</v>
      </c>
      <c r="L61" s="319">
        <f>Assumptions!L74</f>
        <v>2.5000000000000001E-2</v>
      </c>
      <c r="M61" s="319">
        <f>Assumptions!M74</f>
        <v>2.5000000000000001E-2</v>
      </c>
      <c r="N61" s="319">
        <f>Assumptions!N74</f>
        <v>2.5000000000000001E-2</v>
      </c>
      <c r="O61" s="319">
        <f>Assumptions!O74</f>
        <v>2.5000000000000001E-2</v>
      </c>
      <c r="P61" s="319">
        <f>Assumptions!P74</f>
        <v>2.5000000000000001E-2</v>
      </c>
      <c r="Q61" s="319">
        <f>Assumptions!Q74</f>
        <v>2.5000000000000001E-2</v>
      </c>
      <c r="R61" s="319">
        <f>Assumptions!R74</f>
        <v>2.5000000000000001E-2</v>
      </c>
      <c r="S61" s="319">
        <f>Assumptions!S74</f>
        <v>2.5000000000000001E-2</v>
      </c>
      <c r="T61" s="319">
        <f>Assumptions!T74</f>
        <v>2.5000000000000001E-2</v>
      </c>
      <c r="U61" s="319">
        <f>Assumptions!U74</f>
        <v>2.5000000000000001E-2</v>
      </c>
      <c r="V61" s="319">
        <f>Assumptions!V74</f>
        <v>2.5000000000000001E-2</v>
      </c>
      <c r="W61" s="319">
        <f>Assumptions!W74</f>
        <v>2.5000000000000001E-2</v>
      </c>
      <c r="X61" s="319">
        <f>Assumptions!X74</f>
        <v>2.5000000000000001E-2</v>
      </c>
      <c r="Y61" s="319">
        <f>Assumptions!Y74</f>
        <v>2.5000000000000001E-2</v>
      </c>
      <c r="Z61" s="319">
        <f>Assumptions!Z74</f>
        <v>2.5000000000000001E-2</v>
      </c>
      <c r="AA61" s="319">
        <f>Assumptions!AA74</f>
        <v>2.5000000000000001E-2</v>
      </c>
      <c r="AB61" s="319">
        <f>Assumptions!AB74</f>
        <v>2.5000000000000001E-2</v>
      </c>
      <c r="AC61" s="319">
        <f>Assumptions!AC74</f>
        <v>2.5000000000000001E-2</v>
      </c>
      <c r="AD61" s="319">
        <f>Assumptions!AD74</f>
        <v>2.5000000000000001E-2</v>
      </c>
      <c r="AE61" s="319">
        <f>Assumptions!AE74</f>
        <v>2.5000000000000001E-2</v>
      </c>
      <c r="AF61" s="319">
        <f>Assumptions!AF74</f>
        <v>2.5000000000000001E-2</v>
      </c>
      <c r="AG61" s="319">
        <f>Assumptions!AG74</f>
        <v>2.5000000000000001E-2</v>
      </c>
      <c r="AH61" s="319">
        <f>Assumptions!AH74</f>
        <v>2.5000000000000001E-2</v>
      </c>
    </row>
    <row r="62" spans="1:34">
      <c r="A62">
        <f t="shared" si="11"/>
        <v>58</v>
      </c>
      <c r="B62" t="s">
        <v>245</v>
      </c>
      <c r="D62" s="153"/>
      <c r="E62" s="312">
        <f>1+E61</f>
        <v>1.04</v>
      </c>
      <c r="F62" s="313">
        <f>E62*(1+F61)</f>
        <v>1.0816000000000001</v>
      </c>
      <c r="G62" s="313">
        <f t="shared" ref="G62:AH62" si="23">F62*(1+G61)</f>
        <v>1.1248640000000001</v>
      </c>
      <c r="H62" s="313">
        <f t="shared" si="23"/>
        <v>1.1586099200000002</v>
      </c>
      <c r="I62" s="313">
        <f t="shared" si="23"/>
        <v>1.1875751680000002</v>
      </c>
      <c r="J62" s="313">
        <f t="shared" si="23"/>
        <v>1.2172645472000001</v>
      </c>
      <c r="K62" s="313">
        <f t="shared" si="23"/>
        <v>1.2476961608799999</v>
      </c>
      <c r="L62" s="313">
        <f t="shared" si="23"/>
        <v>1.2788885649019999</v>
      </c>
      <c r="M62" s="313">
        <f t="shared" si="23"/>
        <v>1.3108607790245497</v>
      </c>
      <c r="N62" s="313">
        <f t="shared" si="23"/>
        <v>1.3436322985001632</v>
      </c>
      <c r="O62" s="313">
        <f t="shared" si="23"/>
        <v>1.3772231059626672</v>
      </c>
      <c r="P62" s="313">
        <f t="shared" si="23"/>
        <v>1.4116536836117337</v>
      </c>
      <c r="Q62" s="313">
        <f t="shared" si="23"/>
        <v>1.4469450257020269</v>
      </c>
      <c r="R62" s="313">
        <f t="shared" si="23"/>
        <v>1.4831186513445773</v>
      </c>
      <c r="S62" s="313">
        <f t="shared" si="23"/>
        <v>1.5201966176281916</v>
      </c>
      <c r="T62" s="313">
        <f t="shared" si="23"/>
        <v>1.5582015330688963</v>
      </c>
      <c r="U62" s="313">
        <f t="shared" si="23"/>
        <v>1.5971565713956186</v>
      </c>
      <c r="V62" s="313">
        <f t="shared" si="23"/>
        <v>1.637085485680509</v>
      </c>
      <c r="W62" s="313">
        <f t="shared" si="23"/>
        <v>1.6780126228225216</v>
      </c>
      <c r="X62" s="313">
        <f t="shared" si="23"/>
        <v>1.7199629383930846</v>
      </c>
      <c r="Y62" s="313">
        <f t="shared" si="23"/>
        <v>1.7629620118529115</v>
      </c>
      <c r="Z62" s="313">
        <f t="shared" si="23"/>
        <v>1.8070360621492341</v>
      </c>
      <c r="AA62" s="313">
        <f t="shared" si="23"/>
        <v>1.8522119637029648</v>
      </c>
      <c r="AB62" s="313">
        <f t="shared" si="23"/>
        <v>1.8985172627955387</v>
      </c>
      <c r="AC62" s="313">
        <f t="shared" si="23"/>
        <v>1.9459801943654269</v>
      </c>
      <c r="AD62" s="313">
        <f t="shared" si="23"/>
        <v>1.9946296992245625</v>
      </c>
      <c r="AE62" s="313">
        <f t="shared" si="23"/>
        <v>2.0444954417051764</v>
      </c>
      <c r="AF62" s="313">
        <f t="shared" si="23"/>
        <v>2.0956078277478056</v>
      </c>
      <c r="AG62" s="313">
        <f t="shared" si="23"/>
        <v>2.1479980234415006</v>
      </c>
      <c r="AH62" s="313">
        <f t="shared" si="23"/>
        <v>2.201697974027538</v>
      </c>
    </row>
    <row r="63" spans="1:34">
      <c r="A63">
        <f t="shared" si="11"/>
        <v>59</v>
      </c>
      <c r="B63" s="51" t="s">
        <v>339</v>
      </c>
      <c r="C63" s="293" t="s">
        <v>338</v>
      </c>
      <c r="D63" s="153"/>
      <c r="E63" s="117">
        <f>E58*E62</f>
        <v>316548525.84390855</v>
      </c>
      <c r="F63" s="117">
        <f t="shared" ref="F63:AH63" si="24">F58*F62</f>
        <v>303798424.38030958</v>
      </c>
      <c r="G63" s="117">
        <f t="shared" si="24"/>
        <v>319565593.09966558</v>
      </c>
      <c r="H63" s="117">
        <f t="shared" si="24"/>
        <v>334503384.92404175</v>
      </c>
      <c r="I63" s="117">
        <f t="shared" si="24"/>
        <v>340348796.72649318</v>
      </c>
      <c r="J63" s="117">
        <f t="shared" si="24"/>
        <v>356414799.9127875</v>
      </c>
      <c r="K63" s="117">
        <f t="shared" si="24"/>
        <v>380198236.4750002</v>
      </c>
      <c r="L63" s="117">
        <f t="shared" si="24"/>
        <v>413339841.28323197</v>
      </c>
      <c r="M63" s="117">
        <f t="shared" si="24"/>
        <v>396166939.12334305</v>
      </c>
      <c r="N63" s="117">
        <f t="shared" si="24"/>
        <v>414846226.54298341</v>
      </c>
      <c r="O63" s="117">
        <f t="shared" si="24"/>
        <v>397126224.40740603</v>
      </c>
      <c r="P63" s="117">
        <f t="shared" si="24"/>
        <v>405043444.89131874</v>
      </c>
      <c r="Q63" s="117">
        <f t="shared" si="24"/>
        <v>404059613.34317297</v>
      </c>
      <c r="R63" s="117">
        <f t="shared" si="24"/>
        <v>427833701.12411124</v>
      </c>
      <c r="S63" s="117">
        <f t="shared" si="24"/>
        <v>453884344.14666426</v>
      </c>
      <c r="T63" s="117">
        <f t="shared" si="24"/>
        <v>482335457.75948632</v>
      </c>
      <c r="U63" s="117">
        <f t="shared" si="24"/>
        <v>513343983.38324875</v>
      </c>
      <c r="V63" s="117">
        <f t="shared" si="24"/>
        <v>560672856.66704774</v>
      </c>
      <c r="W63" s="117">
        <f t="shared" si="24"/>
        <v>594992890.54576361</v>
      </c>
      <c r="X63" s="117">
        <f t="shared" si="24"/>
        <v>586330968.67812431</v>
      </c>
      <c r="Y63" s="117">
        <f t="shared" si="24"/>
        <v>599951659.553514</v>
      </c>
      <c r="Z63" s="117">
        <f t="shared" si="24"/>
        <v>613834127.35106289</v>
      </c>
      <c r="AA63" s="117">
        <f t="shared" si="24"/>
        <v>627992361.45937741</v>
      </c>
      <c r="AB63" s="117">
        <f t="shared" si="24"/>
        <v>642441097.06608605</v>
      </c>
      <c r="AC63" s="117">
        <f t="shared" si="24"/>
        <v>657196471.53734887</v>
      </c>
      <c r="AD63" s="117">
        <f t="shared" si="24"/>
        <v>672275988.32239366</v>
      </c>
      <c r="AE63" s="117">
        <f t="shared" si="24"/>
        <v>694597374.25277293</v>
      </c>
      <c r="AF63" s="117">
        <f t="shared" si="24"/>
        <v>717632703.34141016</v>
      </c>
      <c r="AG63" s="117">
        <f t="shared" si="24"/>
        <v>741403429.27723694</v>
      </c>
      <c r="AH63" s="117">
        <f t="shared" si="24"/>
        <v>765932454.8335222</v>
      </c>
    </row>
    <row r="64" spans="1:34">
      <c r="A64">
        <f t="shared" si="11"/>
        <v>60</v>
      </c>
      <c r="B64" s="323" t="s">
        <v>246</v>
      </c>
      <c r="C64" s="320" t="s">
        <v>44</v>
      </c>
      <c r="D64" s="324">
        <f>AVERAGE(F64:AH64)</f>
        <v>4.6199571101702176E-2</v>
      </c>
      <c r="E64" s="117"/>
      <c r="F64" s="124">
        <f>F63/E63-1</f>
        <v>-4.0278505261105213E-2</v>
      </c>
      <c r="G64" s="124">
        <f t="shared" ref="G64:U64" si="25">G63/F63-1</f>
        <v>5.1900100375826597E-2</v>
      </c>
      <c r="H64" s="124">
        <f t="shared" si="25"/>
        <v>4.6744055514504002E-2</v>
      </c>
      <c r="I64" s="124">
        <f t="shared" si="25"/>
        <v>1.7474895818405001E-2</v>
      </c>
      <c r="J64" s="124">
        <f t="shared" si="25"/>
        <v>4.720452471352532E-2</v>
      </c>
      <c r="K64" s="124">
        <f t="shared" si="25"/>
        <v>6.6729654795570692E-2</v>
      </c>
      <c r="L64" s="124">
        <f t="shared" si="25"/>
        <v>8.71692754693012E-2</v>
      </c>
      <c r="M64" s="124">
        <f t="shared" si="25"/>
        <v>-4.1546689780919466E-2</v>
      </c>
      <c r="N64" s="124">
        <f t="shared" si="25"/>
        <v>4.7150040992756104E-2</v>
      </c>
      <c r="O64" s="124">
        <f t="shared" si="25"/>
        <v>-4.2714627738674515E-2</v>
      </c>
      <c r="P64" s="124">
        <f t="shared" si="25"/>
        <v>1.9936282212857703E-2</v>
      </c>
      <c r="Q64" s="124">
        <f t="shared" si="25"/>
        <v>-2.4289531420752519E-3</v>
      </c>
      <c r="R64" s="124">
        <f t="shared" si="25"/>
        <v>5.883806991803131E-2</v>
      </c>
      <c r="S64" s="124">
        <f t="shared" si="25"/>
        <v>6.0889646968217637E-2</v>
      </c>
      <c r="T64" s="124">
        <f t="shared" si="25"/>
        <v>6.2683619692395887E-2</v>
      </c>
      <c r="U64" s="124">
        <f t="shared" si="25"/>
        <v>6.428829795719615E-2</v>
      </c>
      <c r="V64" s="321">
        <f t="shared" ref="V64:W64" si="26">U64</f>
        <v>6.428829795719615E-2</v>
      </c>
      <c r="W64" s="321">
        <f t="shared" si="26"/>
        <v>6.428829795719615E-2</v>
      </c>
      <c r="X64" s="321">
        <f>W64</f>
        <v>6.428829795719615E-2</v>
      </c>
      <c r="Y64" s="321">
        <f>X64</f>
        <v>6.428829795719615E-2</v>
      </c>
      <c r="Z64" s="321">
        <f t="shared" ref="Z64:AH64" si="27">Y64</f>
        <v>6.428829795719615E-2</v>
      </c>
      <c r="AA64" s="321">
        <f t="shared" si="27"/>
        <v>6.428829795719615E-2</v>
      </c>
      <c r="AB64" s="321">
        <f t="shared" si="27"/>
        <v>6.428829795719615E-2</v>
      </c>
      <c r="AC64" s="321">
        <f t="shared" si="27"/>
        <v>6.428829795719615E-2</v>
      </c>
      <c r="AD64" s="321">
        <f t="shared" si="27"/>
        <v>6.428829795719615E-2</v>
      </c>
      <c r="AE64" s="321">
        <f t="shared" si="27"/>
        <v>6.428829795719615E-2</v>
      </c>
      <c r="AF64" s="321">
        <f t="shared" si="27"/>
        <v>6.428829795719615E-2</v>
      </c>
      <c r="AG64" s="321">
        <f t="shared" si="27"/>
        <v>6.428829795719615E-2</v>
      </c>
      <c r="AH64" s="321">
        <f t="shared" si="27"/>
        <v>6.428829795719615E-2</v>
      </c>
    </row>
    <row r="65" spans="1:35">
      <c r="A65">
        <f t="shared" si="11"/>
        <v>61</v>
      </c>
      <c r="B65" s="51"/>
      <c r="C65" s="162"/>
      <c r="D65" s="153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</row>
    <row r="66" spans="1:35">
      <c r="A66">
        <f t="shared" si="11"/>
        <v>62</v>
      </c>
      <c r="B66" s="51" t="s">
        <v>336</v>
      </c>
      <c r="C66" s="162"/>
      <c r="D66" s="153"/>
      <c r="E66" s="321">
        <v>0.5</v>
      </c>
      <c r="F66" s="321">
        <v>0.5</v>
      </c>
      <c r="G66" s="321">
        <v>0.5</v>
      </c>
      <c r="H66" s="124">
        <f>G66</f>
        <v>0.5</v>
      </c>
      <c r="I66" s="124">
        <f t="shared" ref="I66:AH66" si="28">H66</f>
        <v>0.5</v>
      </c>
      <c r="J66" s="124">
        <f t="shared" si="28"/>
        <v>0.5</v>
      </c>
      <c r="K66" s="124">
        <f t="shared" si="28"/>
        <v>0.5</v>
      </c>
      <c r="L66" s="124">
        <f t="shared" si="28"/>
        <v>0.5</v>
      </c>
      <c r="M66" s="124">
        <f t="shared" si="28"/>
        <v>0.5</v>
      </c>
      <c r="N66" s="124">
        <f t="shared" si="28"/>
        <v>0.5</v>
      </c>
      <c r="O66" s="321">
        <v>0.6</v>
      </c>
      <c r="P66" s="124">
        <f t="shared" si="28"/>
        <v>0.6</v>
      </c>
      <c r="Q66" s="124">
        <f t="shared" si="28"/>
        <v>0.6</v>
      </c>
      <c r="R66" s="124">
        <f t="shared" si="28"/>
        <v>0.6</v>
      </c>
      <c r="S66" s="124">
        <f t="shared" si="28"/>
        <v>0.6</v>
      </c>
      <c r="T66" s="124">
        <f t="shared" si="28"/>
        <v>0.6</v>
      </c>
      <c r="U66" s="124">
        <f t="shared" si="28"/>
        <v>0.6</v>
      </c>
      <c r="V66" s="124">
        <f t="shared" si="28"/>
        <v>0.6</v>
      </c>
      <c r="W66" s="124">
        <f t="shared" si="28"/>
        <v>0.6</v>
      </c>
      <c r="X66" s="124">
        <f t="shared" si="28"/>
        <v>0.6</v>
      </c>
      <c r="Y66" s="321">
        <v>0.65</v>
      </c>
      <c r="Z66" s="124">
        <f t="shared" si="28"/>
        <v>0.65</v>
      </c>
      <c r="AA66" s="124">
        <f t="shared" si="28"/>
        <v>0.65</v>
      </c>
      <c r="AB66" s="124">
        <f t="shared" si="28"/>
        <v>0.65</v>
      </c>
      <c r="AC66" s="124">
        <f t="shared" si="28"/>
        <v>0.65</v>
      </c>
      <c r="AD66" s="124">
        <f t="shared" si="28"/>
        <v>0.65</v>
      </c>
      <c r="AE66" s="124">
        <f t="shared" si="28"/>
        <v>0.65</v>
      </c>
      <c r="AF66" s="124">
        <f t="shared" si="28"/>
        <v>0.65</v>
      </c>
      <c r="AG66" s="124">
        <f t="shared" si="28"/>
        <v>0.65</v>
      </c>
      <c r="AH66" s="124">
        <f t="shared" si="28"/>
        <v>0.65</v>
      </c>
    </row>
    <row r="67" spans="1:35">
      <c r="A67">
        <f t="shared" si="11"/>
        <v>63</v>
      </c>
      <c r="B67" s="51" t="s">
        <v>337</v>
      </c>
      <c r="C67" s="162"/>
      <c r="D67" s="153"/>
      <c r="E67" s="117">
        <f>-E63*E66</f>
        <v>-158274262.92195427</v>
      </c>
      <c r="F67" s="117">
        <f t="shared" ref="F67:AH67" si="29">-F63*F66</f>
        <v>-151899212.19015479</v>
      </c>
      <c r="G67" s="117">
        <f t="shared" si="29"/>
        <v>-159782796.54983279</v>
      </c>
      <c r="H67" s="117">
        <f t="shared" si="29"/>
        <v>-167251692.46202087</v>
      </c>
      <c r="I67" s="117">
        <f t="shared" si="29"/>
        <v>-170174398.36324659</v>
      </c>
      <c r="J67" s="117">
        <f t="shared" si="29"/>
        <v>-178207399.95639375</v>
      </c>
      <c r="K67" s="117">
        <f t="shared" si="29"/>
        <v>-190099118.2375001</v>
      </c>
      <c r="L67" s="117">
        <f t="shared" si="29"/>
        <v>-206669920.64161599</v>
      </c>
      <c r="M67" s="117">
        <f t="shared" si="29"/>
        <v>-198083469.56167153</v>
      </c>
      <c r="N67" s="117">
        <f t="shared" si="29"/>
        <v>-207423113.27149171</v>
      </c>
      <c r="O67" s="117">
        <f t="shared" si="29"/>
        <v>-238275734.6444436</v>
      </c>
      <c r="P67" s="117">
        <f t="shared" si="29"/>
        <v>-243026066.93479124</v>
      </c>
      <c r="Q67" s="117">
        <f t="shared" si="29"/>
        <v>-242435768.00590378</v>
      </c>
      <c r="R67" s="117">
        <f t="shared" si="29"/>
        <v>-256700220.67446673</v>
      </c>
      <c r="S67" s="117">
        <f t="shared" si="29"/>
        <v>-272330606.48799855</v>
      </c>
      <c r="T67" s="117">
        <f t="shared" si="29"/>
        <v>-289401274.6556918</v>
      </c>
      <c r="U67" s="117">
        <f t="shared" si="29"/>
        <v>-308006390.02994925</v>
      </c>
      <c r="V67" s="117">
        <f t="shared" si="29"/>
        <v>-336403714.00022864</v>
      </c>
      <c r="W67" s="117">
        <f t="shared" si="29"/>
        <v>-356995734.32745814</v>
      </c>
      <c r="X67" s="117">
        <f t="shared" si="29"/>
        <v>-351798581.20687455</v>
      </c>
      <c r="Y67" s="117">
        <f t="shared" si="29"/>
        <v>-389968578.70978409</v>
      </c>
      <c r="Z67" s="117">
        <f t="shared" si="29"/>
        <v>-398992182.77819091</v>
      </c>
      <c r="AA67" s="117">
        <f t="shared" si="29"/>
        <v>-408195034.94859535</v>
      </c>
      <c r="AB67" s="117">
        <f t="shared" si="29"/>
        <v>-417586713.09295595</v>
      </c>
      <c r="AC67" s="117">
        <f t="shared" si="29"/>
        <v>-427177706.49927676</v>
      </c>
      <c r="AD67" s="117">
        <f t="shared" si="29"/>
        <v>-436979392.40955591</v>
      </c>
      <c r="AE67" s="117">
        <f t="shared" si="29"/>
        <v>-451488293.26430243</v>
      </c>
      <c r="AF67" s="117">
        <f t="shared" si="29"/>
        <v>-466461257.1719166</v>
      </c>
      <c r="AG67" s="117">
        <f t="shared" si="29"/>
        <v>-481912229.030204</v>
      </c>
      <c r="AH67" s="117">
        <f t="shared" si="29"/>
        <v>-497856095.64178944</v>
      </c>
    </row>
    <row r="68" spans="1:35">
      <c r="A68">
        <f t="shared" si="11"/>
        <v>64</v>
      </c>
      <c r="B68" s="51" t="s">
        <v>120</v>
      </c>
      <c r="C68" s="63"/>
      <c r="D68" s="153"/>
      <c r="E68" s="322">
        <f>E63+E67</f>
        <v>158274262.92195427</v>
      </c>
      <c r="F68" s="322">
        <f t="shared" ref="F68:AH68" si="30">F63+F67</f>
        <v>151899212.19015479</v>
      </c>
      <c r="G68" s="322">
        <f t="shared" si="30"/>
        <v>159782796.54983279</v>
      </c>
      <c r="H68" s="322">
        <f t="shared" si="30"/>
        <v>167251692.46202087</v>
      </c>
      <c r="I68" s="322">
        <f t="shared" si="30"/>
        <v>170174398.36324659</v>
      </c>
      <c r="J68" s="322">
        <f t="shared" si="30"/>
        <v>178207399.95639375</v>
      </c>
      <c r="K68" s="322">
        <f t="shared" si="30"/>
        <v>190099118.2375001</v>
      </c>
      <c r="L68" s="322">
        <f t="shared" si="30"/>
        <v>206669920.64161599</v>
      </c>
      <c r="M68" s="322">
        <f t="shared" si="30"/>
        <v>198083469.56167153</v>
      </c>
      <c r="N68" s="322">
        <f t="shared" si="30"/>
        <v>207423113.27149171</v>
      </c>
      <c r="O68" s="322">
        <f t="shared" si="30"/>
        <v>158850489.76296243</v>
      </c>
      <c r="P68" s="322">
        <f t="shared" si="30"/>
        <v>162017377.9565275</v>
      </c>
      <c r="Q68" s="322">
        <f t="shared" si="30"/>
        <v>161623845.33726919</v>
      </c>
      <c r="R68" s="322">
        <f t="shared" si="30"/>
        <v>171133480.44964451</v>
      </c>
      <c r="S68" s="322">
        <f t="shared" si="30"/>
        <v>181553737.65866572</v>
      </c>
      <c r="T68" s="322">
        <f t="shared" si="30"/>
        <v>192934183.10379452</v>
      </c>
      <c r="U68" s="322">
        <f t="shared" si="30"/>
        <v>205337593.3532995</v>
      </c>
      <c r="V68" s="322">
        <f t="shared" si="30"/>
        <v>224269142.6668191</v>
      </c>
      <c r="W68" s="322">
        <f t="shared" si="30"/>
        <v>237997156.21830547</v>
      </c>
      <c r="X68" s="322">
        <f t="shared" si="30"/>
        <v>234532387.47124976</v>
      </c>
      <c r="Y68" s="322">
        <f t="shared" si="30"/>
        <v>209983080.84372991</v>
      </c>
      <c r="Z68" s="322">
        <f t="shared" si="30"/>
        <v>214841944.57287198</v>
      </c>
      <c r="AA68" s="322">
        <f t="shared" si="30"/>
        <v>219797326.51078206</v>
      </c>
      <c r="AB68" s="322">
        <f t="shared" si="30"/>
        <v>224854383.97313011</v>
      </c>
      <c r="AC68" s="322">
        <f t="shared" si="30"/>
        <v>230018765.03807211</v>
      </c>
      <c r="AD68" s="322">
        <f t="shared" si="30"/>
        <v>235296595.91283774</v>
      </c>
      <c r="AE68" s="322">
        <f t="shared" si="30"/>
        <v>243109080.98847049</v>
      </c>
      <c r="AF68" s="322">
        <f t="shared" si="30"/>
        <v>251171446.16949356</v>
      </c>
      <c r="AG68" s="322">
        <f t="shared" si="30"/>
        <v>259491200.24703294</v>
      </c>
      <c r="AH68" s="322">
        <f t="shared" si="30"/>
        <v>268076359.19173276</v>
      </c>
    </row>
    <row r="69" spans="1:35">
      <c r="A69">
        <f t="shared" si="11"/>
        <v>65</v>
      </c>
      <c r="B69" s="130" t="s">
        <v>247</v>
      </c>
      <c r="C69" s="326"/>
      <c r="D69" s="158"/>
      <c r="E69" s="327">
        <f>SUM($E$63:E63)</f>
        <v>316548525.84390855</v>
      </c>
      <c r="F69" s="327">
        <f>SUM($E$63:F63)</f>
        <v>620346950.22421813</v>
      </c>
      <c r="G69" s="327">
        <f>SUM($E$63:G63)</f>
        <v>939912543.32388377</v>
      </c>
      <c r="H69" s="327">
        <f>SUM($E$63:H63)</f>
        <v>1274415928.2479255</v>
      </c>
      <c r="I69" s="327">
        <f>SUM($E$63:I63)</f>
        <v>1614764724.9744186</v>
      </c>
      <c r="J69" s="327">
        <f>SUM($E$63:J63)</f>
        <v>1971179524.8872061</v>
      </c>
      <c r="K69" s="327">
        <f>SUM($E$63:K63)</f>
        <v>2351377761.3622065</v>
      </c>
      <c r="L69" s="327">
        <f>SUM($E$63:L63)</f>
        <v>2764717602.6454382</v>
      </c>
      <c r="M69" s="327">
        <f>SUM($E$63:M63)</f>
        <v>3160884541.7687812</v>
      </c>
      <c r="N69" s="327">
        <f>SUM($E$63:N63)</f>
        <v>3575730768.3117647</v>
      </c>
      <c r="O69" s="327">
        <f>SUM($E$63:O63)</f>
        <v>3972856992.7191706</v>
      </c>
      <c r="P69" s="327">
        <f>SUM($E$63:P63)</f>
        <v>4377900437.6104889</v>
      </c>
      <c r="Q69" s="327">
        <f>SUM($E$63:Q63)</f>
        <v>4781960050.9536619</v>
      </c>
      <c r="R69" s="327">
        <f>SUM($E$63:R63)</f>
        <v>5209793752.0777731</v>
      </c>
      <c r="S69" s="327">
        <f>SUM($E$63:S63)</f>
        <v>5663678096.2244377</v>
      </c>
      <c r="T69" s="327">
        <f>SUM($E$63:T63)</f>
        <v>6146013553.9839239</v>
      </c>
      <c r="U69" s="327">
        <f>SUM($E$63:U63)</f>
        <v>6659357537.3671722</v>
      </c>
      <c r="V69" s="327">
        <f>SUM($E$63:V63)</f>
        <v>7220030394.0342197</v>
      </c>
      <c r="W69" s="327">
        <f>SUM($E$63:W63)</f>
        <v>7815023284.5799837</v>
      </c>
      <c r="X69" s="327">
        <f>SUM($E$63:X63)</f>
        <v>8401354253.2581081</v>
      </c>
      <c r="Y69" s="327">
        <f>SUM($E$63:Y63)</f>
        <v>9001305912.8116226</v>
      </c>
      <c r="Z69" s="327">
        <f>SUM($E$63:Z63)</f>
        <v>9615140040.1626854</v>
      </c>
      <c r="AA69" s="327">
        <f>SUM($E$63:AA63)</f>
        <v>10243132401.622063</v>
      </c>
      <c r="AB69" s="327">
        <f>SUM($E$63:AB63)</f>
        <v>10885573498.688148</v>
      </c>
      <c r="AC69" s="327">
        <f>SUM($E$63:AC63)</f>
        <v>11542769970.225498</v>
      </c>
      <c r="AD69" s="327">
        <f>SUM($E$63:AD63)</f>
        <v>12215045958.547892</v>
      </c>
      <c r="AE69" s="327">
        <f>SUM($E$63:AE63)</f>
        <v>12909643332.800665</v>
      </c>
      <c r="AF69" s="327">
        <f>SUM($E$63:AF63)</f>
        <v>13627276036.142075</v>
      </c>
      <c r="AG69" s="327">
        <f>SUM($E$63:AG63)</f>
        <v>14368679465.419312</v>
      </c>
      <c r="AH69" s="327">
        <f>SUM($E$63:AH63)</f>
        <v>15134611920.252834</v>
      </c>
      <c r="AI69" t="s">
        <v>176</v>
      </c>
    </row>
    <row r="70" spans="1:35">
      <c r="A70">
        <f t="shared" si="11"/>
        <v>66</v>
      </c>
      <c r="B70" s="51"/>
      <c r="C70" s="63"/>
      <c r="D70" s="153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</row>
    <row r="71" spans="1:35">
      <c r="A71">
        <f t="shared" si="11"/>
        <v>67</v>
      </c>
      <c r="B71" s="66" t="s">
        <v>248</v>
      </c>
      <c r="C71" s="32"/>
      <c r="D71" s="15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</row>
    <row r="72" spans="1:35">
      <c r="A72">
        <f t="shared" si="11"/>
        <v>68</v>
      </c>
      <c r="B72" s="51" t="s">
        <v>43</v>
      </c>
      <c r="C72" s="32"/>
      <c r="D72" s="152"/>
      <c r="E72" s="67">
        <f>E68/(1-$C$76)</f>
        <v>161504349.92036152</v>
      </c>
      <c r="F72" s="67">
        <f t="shared" ref="F72:AH72" si="31">F68/(1-$C$76)</f>
        <v>154999196.11240286</v>
      </c>
      <c r="G72" s="67">
        <f t="shared" si="31"/>
        <v>163043669.94880897</v>
      </c>
      <c r="H72" s="67">
        <f t="shared" si="31"/>
        <v>170664992.30818456</v>
      </c>
      <c r="I72" s="67">
        <f t="shared" si="31"/>
        <v>173647345.26861897</v>
      </c>
      <c r="J72" s="67">
        <f t="shared" si="31"/>
        <v>181844285.66978955</v>
      </c>
      <c r="K72" s="67">
        <f t="shared" si="31"/>
        <v>193978692.07908174</v>
      </c>
      <c r="L72" s="67">
        <f t="shared" si="31"/>
        <v>210887674.12409794</v>
      </c>
      <c r="M72" s="67">
        <f t="shared" si="31"/>
        <v>202125989.34864441</v>
      </c>
      <c r="N72" s="67">
        <f t="shared" si="31"/>
        <v>211656238.03213438</v>
      </c>
      <c r="O72" s="67">
        <f t="shared" si="31"/>
        <v>162092336.4928188</v>
      </c>
      <c r="P72" s="67">
        <f t="shared" si="31"/>
        <v>165323855.05768111</v>
      </c>
      <c r="Q72" s="67">
        <f t="shared" si="31"/>
        <v>164922291.16047877</v>
      </c>
      <c r="R72" s="67">
        <f t="shared" si="31"/>
        <v>174626000.45882094</v>
      </c>
      <c r="S72" s="67">
        <f t="shared" si="31"/>
        <v>185258915.97823033</v>
      </c>
      <c r="T72" s="67">
        <f t="shared" si="31"/>
        <v>196871615.41203523</v>
      </c>
      <c r="U72" s="67">
        <f t="shared" si="31"/>
        <v>209528156.48295867</v>
      </c>
      <c r="V72" s="67">
        <f t="shared" si="31"/>
        <v>228846063.94573379</v>
      </c>
      <c r="W72" s="67">
        <f t="shared" si="31"/>
        <v>242854241.03908721</v>
      </c>
      <c r="X72" s="67">
        <f t="shared" si="31"/>
        <v>239318762.72576508</v>
      </c>
      <c r="Y72" s="67">
        <f t="shared" si="31"/>
        <v>214268449.84054074</v>
      </c>
      <c r="Z72" s="67">
        <f t="shared" si="31"/>
        <v>219226474.053951</v>
      </c>
      <c r="AA72" s="67">
        <f t="shared" si="31"/>
        <v>224282986.2354919</v>
      </c>
      <c r="AB72" s="67">
        <f t="shared" si="31"/>
        <v>229443248.95217359</v>
      </c>
      <c r="AC72" s="67">
        <f t="shared" si="31"/>
        <v>234713025.54905316</v>
      </c>
      <c r="AD72" s="67">
        <f t="shared" si="31"/>
        <v>240098567.25799769</v>
      </c>
      <c r="AE72" s="67">
        <f t="shared" si="31"/>
        <v>248070490.80456173</v>
      </c>
      <c r="AF72" s="67">
        <f t="shared" si="31"/>
        <v>256297394.05050364</v>
      </c>
      <c r="AG72" s="67">
        <f t="shared" si="31"/>
        <v>264786939.02758464</v>
      </c>
      <c r="AH72" s="67">
        <f t="shared" si="31"/>
        <v>273547305.29768652</v>
      </c>
    </row>
    <row r="73" spans="1:35">
      <c r="A73">
        <f t="shared" si="11"/>
        <v>69</v>
      </c>
      <c r="B73" s="51" t="s">
        <v>42</v>
      </c>
      <c r="C73" s="32"/>
      <c r="D73" s="152"/>
      <c r="E73" s="67">
        <f>SUM($E72:E72)</f>
        <v>161504349.92036152</v>
      </c>
      <c r="F73" s="67">
        <f>SUM($E72:F72)</f>
        <v>316503546.03276438</v>
      </c>
      <c r="G73" s="67">
        <f>SUM($E72:G72)</f>
        <v>479547215.98157334</v>
      </c>
      <c r="H73" s="67">
        <f>SUM($E72:H72)</f>
        <v>650212208.28975797</v>
      </c>
      <c r="I73" s="67">
        <f>SUM($E72:I72)</f>
        <v>823859553.55837691</v>
      </c>
      <c r="J73" s="67">
        <f>SUM($E72:J72)</f>
        <v>1005703839.2281665</v>
      </c>
      <c r="K73" s="67">
        <f>SUM($E72:K72)</f>
        <v>1199682531.3072481</v>
      </c>
      <c r="L73" s="67">
        <f>SUM($E72:L72)</f>
        <v>1410570205.4313459</v>
      </c>
      <c r="M73" s="67">
        <f>SUM($E72:M72)</f>
        <v>1612696194.7799904</v>
      </c>
      <c r="N73" s="67">
        <f>SUM($E72:N72)</f>
        <v>1824352432.8121247</v>
      </c>
      <c r="O73" s="67">
        <f>SUM($E72:O72)</f>
        <v>1986444769.3049436</v>
      </c>
      <c r="P73" s="67">
        <f>SUM($E72:P72)</f>
        <v>2151768624.3626246</v>
      </c>
      <c r="Q73" s="67">
        <f>SUM($E72:Q72)</f>
        <v>2316690915.5231032</v>
      </c>
      <c r="R73" s="67">
        <f>SUM($E72:R72)</f>
        <v>2491316915.9819241</v>
      </c>
      <c r="S73" s="67">
        <f>SUM($E72:S72)</f>
        <v>2676575831.9601545</v>
      </c>
      <c r="T73" s="67">
        <f>SUM($E72:T72)</f>
        <v>2873447447.3721895</v>
      </c>
      <c r="U73" s="67">
        <f>SUM($E72:U72)</f>
        <v>3082975603.8551483</v>
      </c>
      <c r="V73" s="67">
        <f>SUM($E72:V72)</f>
        <v>3311821667.8008823</v>
      </c>
      <c r="W73" s="67">
        <f>SUM($E72:W72)</f>
        <v>3554675908.8399696</v>
      </c>
      <c r="X73" s="67">
        <f>SUM($E72:X72)</f>
        <v>3793994671.5657349</v>
      </c>
      <c r="Y73" s="67">
        <f>SUM($E72:Y72)</f>
        <v>4008263121.4062757</v>
      </c>
      <c r="Z73" s="67">
        <f>SUM($E72:Z72)</f>
        <v>4227489595.4602265</v>
      </c>
      <c r="AA73" s="67">
        <f>SUM($E72:AA72)</f>
        <v>4451772581.6957188</v>
      </c>
      <c r="AB73" s="67">
        <f>SUM($E72:AB72)</f>
        <v>4681215830.647892</v>
      </c>
      <c r="AC73" s="67">
        <f>SUM($E72:AC72)</f>
        <v>4915928856.1969452</v>
      </c>
      <c r="AD73" s="67">
        <f>SUM($E72:AD72)</f>
        <v>5156027423.4549427</v>
      </c>
      <c r="AE73" s="67">
        <f>SUM($E72:AE72)</f>
        <v>5404097914.2595043</v>
      </c>
      <c r="AF73" s="67">
        <f>SUM($E72:AF72)</f>
        <v>5660395308.310008</v>
      </c>
      <c r="AG73" s="67">
        <f>SUM($E72:AG72)</f>
        <v>5925182247.3375931</v>
      </c>
      <c r="AH73" s="67">
        <f>SUM($E72:AH72)</f>
        <v>6198729552.6352797</v>
      </c>
    </row>
    <row r="74" spans="1:35">
      <c r="A74">
        <f t="shared" si="11"/>
        <v>70</v>
      </c>
      <c r="B74" s="51" t="s">
        <v>41</v>
      </c>
      <c r="C74" s="68">
        <f>C48</f>
        <v>0.04</v>
      </c>
      <c r="D74" s="15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</row>
    <row r="75" spans="1:35">
      <c r="A75">
        <f t="shared" si="11"/>
        <v>71</v>
      </c>
      <c r="B75" s="51" t="s">
        <v>25</v>
      </c>
      <c r="C75" s="65">
        <v>30</v>
      </c>
      <c r="D75" s="15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</row>
    <row r="76" spans="1:35">
      <c r="A76">
        <f t="shared" si="11"/>
        <v>72</v>
      </c>
      <c r="B76" s="51" t="s">
        <v>45</v>
      </c>
      <c r="C76" s="58">
        <f>C51</f>
        <v>0.02</v>
      </c>
      <c r="D76" s="15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</row>
    <row r="77" spans="1:35">
      <c r="A77">
        <f t="shared" si="11"/>
        <v>73</v>
      </c>
      <c r="B77" s="51" t="s">
        <v>27</v>
      </c>
      <c r="C77" s="32"/>
      <c r="D77" s="152"/>
      <c r="E77" s="67">
        <f>2*PMT($C$74/2,2*$C$75,-E73)</f>
        <v>9292303.2384560555</v>
      </c>
      <c r="F77" s="67">
        <f t="shared" ref="F77:X77" si="32">2*PMT($C$74/2,2*$C$75,-F73)</f>
        <v>18210326.392034173</v>
      </c>
      <c r="G77" s="67">
        <f t="shared" si="32"/>
        <v>27591195.842436939</v>
      </c>
      <c r="H77" s="67">
        <f t="shared" si="32"/>
        <v>37410565.175203651</v>
      </c>
      <c r="I77" s="67">
        <f t="shared" si="32"/>
        <v>47401526.964062899</v>
      </c>
      <c r="J77" s="67">
        <f t="shared" si="32"/>
        <v>57864107.355596237</v>
      </c>
      <c r="K77" s="67">
        <f t="shared" si="32"/>
        <v>69024852.124927506</v>
      </c>
      <c r="L77" s="67">
        <f t="shared" si="32"/>
        <v>81158470.929499164</v>
      </c>
      <c r="M77" s="67">
        <f t="shared" si="32"/>
        <v>92787978.037677363</v>
      </c>
      <c r="N77" s="67">
        <f t="shared" si="32"/>
        <v>104965816.88273171</v>
      </c>
      <c r="O77" s="67">
        <f t="shared" si="32"/>
        <v>114291950.47643273</v>
      </c>
      <c r="P77" s="67">
        <f t="shared" si="32"/>
        <v>123804012.50141259</v>
      </c>
      <c r="Q77" s="67">
        <f t="shared" si="32"/>
        <v>133292970.17344923</v>
      </c>
      <c r="R77" s="67">
        <f t="shared" si="32"/>
        <v>143340239.80044243</v>
      </c>
      <c r="S77" s="67">
        <f t="shared" si="32"/>
        <v>153999284.12801775</v>
      </c>
      <c r="T77" s="67">
        <f t="shared" si="32"/>
        <v>165326475.93650717</v>
      </c>
      <c r="U77" s="67">
        <f t="shared" si="32"/>
        <v>177381873.62699911</v>
      </c>
      <c r="V77" s="67">
        <f t="shared" si="32"/>
        <v>190548745.12092143</v>
      </c>
      <c r="W77" s="67">
        <f t="shared" si="32"/>
        <v>204521590.13465062</v>
      </c>
      <c r="X77" s="67">
        <f t="shared" si="32"/>
        <v>218291018.10978878</v>
      </c>
      <c r="Y77" s="67">
        <f t="shared" ref="Y77:AH77" si="33">2*PMT($C$74/2,2*$C$75,-Y73)</f>
        <v>230619152.99491113</v>
      </c>
      <c r="Z77" s="67">
        <f t="shared" si="33"/>
        <v>243232552.42230329</v>
      </c>
      <c r="AA77" s="67">
        <f t="shared" si="33"/>
        <v>256136882.98896813</v>
      </c>
      <c r="AB77" s="67">
        <f t="shared" si="33"/>
        <v>269338114.07860434</v>
      </c>
      <c r="AC77" s="67">
        <f t="shared" si="33"/>
        <v>282842546.67433786</v>
      </c>
      <c r="AD77" s="67">
        <f t="shared" si="33"/>
        <v>296656841.42974418</v>
      </c>
      <c r="AE77" s="67">
        <f t="shared" si="33"/>
        <v>310929808.23345745</v>
      </c>
      <c r="AF77" s="67">
        <f t="shared" si="33"/>
        <v>325676117.5800336</v>
      </c>
      <c r="AG77" s="67">
        <f t="shared" si="33"/>
        <v>340910880.8061645</v>
      </c>
      <c r="AH77" s="67">
        <f t="shared" si="33"/>
        <v>356649679.86725503</v>
      </c>
    </row>
    <row r="78" spans="1:35">
      <c r="A78">
        <f t="shared" si="11"/>
        <v>74</v>
      </c>
      <c r="B78" s="32"/>
      <c r="C78" s="32"/>
      <c r="D78" s="15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35">
      <c r="A79">
        <f t="shared" si="11"/>
        <v>75</v>
      </c>
      <c r="B79" s="56" t="s">
        <v>250</v>
      </c>
      <c r="C79" s="32"/>
      <c r="D79" s="152"/>
      <c r="E79" s="69">
        <f>E55</f>
        <v>2024</v>
      </c>
      <c r="F79" s="69">
        <f t="shared" ref="F79:AH79" si="34">F55</f>
        <v>2025</v>
      </c>
      <c r="G79" s="69">
        <f t="shared" si="34"/>
        <v>2026</v>
      </c>
      <c r="H79" s="69">
        <f t="shared" si="34"/>
        <v>2027</v>
      </c>
      <c r="I79" s="69">
        <f t="shared" si="34"/>
        <v>2028</v>
      </c>
      <c r="J79" s="69">
        <f t="shared" si="34"/>
        <v>2029</v>
      </c>
      <c r="K79" s="69">
        <f t="shared" si="34"/>
        <v>2030</v>
      </c>
      <c r="L79" s="69">
        <f t="shared" si="34"/>
        <v>2031</v>
      </c>
      <c r="M79" s="69">
        <f t="shared" si="34"/>
        <v>2032</v>
      </c>
      <c r="N79" s="69">
        <f t="shared" si="34"/>
        <v>2033</v>
      </c>
      <c r="O79" s="69">
        <f t="shared" si="34"/>
        <v>2034</v>
      </c>
      <c r="P79" s="69">
        <f t="shared" si="34"/>
        <v>2035</v>
      </c>
      <c r="Q79" s="69">
        <f t="shared" si="34"/>
        <v>2036</v>
      </c>
      <c r="R79" s="69">
        <f t="shared" si="34"/>
        <v>2037</v>
      </c>
      <c r="S79" s="69">
        <f t="shared" si="34"/>
        <v>2038</v>
      </c>
      <c r="T79" s="69">
        <f t="shared" si="34"/>
        <v>2039</v>
      </c>
      <c r="U79" s="69">
        <f t="shared" si="34"/>
        <v>2040</v>
      </c>
      <c r="V79" s="69">
        <f t="shared" si="34"/>
        <v>2041</v>
      </c>
      <c r="W79" s="69">
        <f t="shared" si="34"/>
        <v>2042</v>
      </c>
      <c r="X79" s="69">
        <f t="shared" si="34"/>
        <v>2043</v>
      </c>
      <c r="Y79" s="69">
        <f t="shared" si="34"/>
        <v>2044</v>
      </c>
      <c r="Z79" s="69">
        <f t="shared" si="34"/>
        <v>2045</v>
      </c>
      <c r="AA79" s="69">
        <f t="shared" si="34"/>
        <v>2046</v>
      </c>
      <c r="AB79" s="69">
        <f t="shared" si="34"/>
        <v>2047</v>
      </c>
      <c r="AC79" s="69">
        <f t="shared" si="34"/>
        <v>2048</v>
      </c>
      <c r="AD79" s="69">
        <f t="shared" si="34"/>
        <v>2049</v>
      </c>
      <c r="AE79" s="69">
        <f t="shared" si="34"/>
        <v>2050</v>
      </c>
      <c r="AF79" s="69">
        <f t="shared" si="34"/>
        <v>2051</v>
      </c>
      <c r="AG79" s="69">
        <f t="shared" si="34"/>
        <v>2052</v>
      </c>
      <c r="AH79" s="69">
        <f t="shared" si="34"/>
        <v>2053</v>
      </c>
    </row>
    <row r="80" spans="1:35">
      <c r="A80">
        <f t="shared" ref="A80:A88" si="35">A79+1</f>
        <v>76</v>
      </c>
      <c r="B80" s="51" t="s">
        <v>240</v>
      </c>
      <c r="C80" s="293" t="s">
        <v>242</v>
      </c>
      <c r="D80" s="152"/>
      <c r="E80" s="117">
        <f>E104</f>
        <v>5253211.0431971075</v>
      </c>
      <c r="F80" s="117">
        <f t="shared" ref="F80:AH80" si="36">F104</f>
        <v>5378638.6321986234</v>
      </c>
      <c r="G80" s="117">
        <f t="shared" si="36"/>
        <v>5504828.3253796445</v>
      </c>
      <c r="H80" s="117">
        <f t="shared" si="36"/>
        <v>5632669.5761748627</v>
      </c>
      <c r="I80" s="117">
        <f t="shared" si="36"/>
        <v>5760620.1964063756</v>
      </c>
      <c r="J80" s="117">
        <f t="shared" si="36"/>
        <v>5889974.3775216369</v>
      </c>
      <c r="K80" s="117">
        <f t="shared" si="36"/>
        <v>6022954.3299971456</v>
      </c>
      <c r="L80" s="117">
        <f t="shared" si="36"/>
        <v>6162799.7919388535</v>
      </c>
      <c r="M80" s="117">
        <f t="shared" si="36"/>
        <v>6302606.6566118021</v>
      </c>
      <c r="N80" s="117">
        <f t="shared" si="36"/>
        <v>6438793.0101611605</v>
      </c>
      <c r="O80" s="117">
        <f t="shared" si="36"/>
        <v>6571818.1767737605</v>
      </c>
      <c r="P80" s="117">
        <f t="shared" si="36"/>
        <v>6699678.912438008</v>
      </c>
      <c r="Q80" s="117">
        <f t="shared" si="36"/>
        <v>6825433.8388571991</v>
      </c>
      <c r="R80" s="117">
        <f t="shared" si="36"/>
        <v>6951999.0945176836</v>
      </c>
      <c r="S80" s="117">
        <f t="shared" si="36"/>
        <v>7082907.5976553466</v>
      </c>
      <c r="T80" s="117">
        <f t="shared" si="36"/>
        <v>7218558.1195080364</v>
      </c>
      <c r="U80" s="117">
        <f t="shared" si="36"/>
        <v>7359347.869913267</v>
      </c>
      <c r="V80" s="117">
        <f t="shared" si="36"/>
        <v>7507569.8920016689</v>
      </c>
      <c r="W80" s="117">
        <f t="shared" si="36"/>
        <v>7663187.7782235928</v>
      </c>
      <c r="X80" s="117">
        <f t="shared" si="36"/>
        <v>7817802.3413018994</v>
      </c>
      <c r="Y80" s="117">
        <f t="shared" si="36"/>
        <v>7969545.2750110151</v>
      </c>
      <c r="Z80" s="117">
        <f t="shared" si="36"/>
        <v>8121000.7923550224</v>
      </c>
      <c r="AA80" s="117">
        <f t="shared" si="36"/>
        <v>8272158.0900162747</v>
      </c>
      <c r="AB80" s="117">
        <f t="shared" si="36"/>
        <v>8423008.6097004861</v>
      </c>
      <c r="AC80" s="117">
        <f t="shared" si="36"/>
        <v>8573546.5308659654</v>
      </c>
      <c r="AD80" s="117">
        <f t="shared" si="36"/>
        <v>8723768.7428054623</v>
      </c>
      <c r="AE80" s="117">
        <f t="shared" si="36"/>
        <v>8874499.1055757664</v>
      </c>
      <c r="AF80" s="117">
        <f t="shared" si="36"/>
        <v>9026429.4981591571</v>
      </c>
      <c r="AG80" s="117">
        <f t="shared" si="36"/>
        <v>9179563.156227719</v>
      </c>
      <c r="AH80" s="117">
        <f t="shared" si="36"/>
        <v>9333903.8289273679</v>
      </c>
    </row>
    <row r="81" spans="1:34">
      <c r="A81">
        <f t="shared" si="35"/>
        <v>77</v>
      </c>
      <c r="B81" s="66" t="s">
        <v>239</v>
      </c>
      <c r="C81" s="293" t="s">
        <v>242</v>
      </c>
      <c r="D81" s="155"/>
      <c r="E81" s="369">
        <f>E109</f>
        <v>35083484.93470829</v>
      </c>
      <c r="F81" s="369">
        <f t="shared" ref="F81:AH81" si="37">F109</f>
        <v>36038871.26263845</v>
      </c>
      <c r="G81" s="369">
        <f t="shared" si="37"/>
        <v>37042053.308864892</v>
      </c>
      <c r="H81" s="369">
        <f t="shared" si="37"/>
        <v>38058949.612691708</v>
      </c>
      <c r="I81" s="369">
        <f t="shared" si="37"/>
        <v>39069737.306196339</v>
      </c>
      <c r="J81" s="369">
        <f t="shared" si="37"/>
        <v>40099827.732523911</v>
      </c>
      <c r="K81" s="369">
        <f t="shared" si="37"/>
        <v>41161387.90402893</v>
      </c>
      <c r="L81" s="369">
        <f t="shared" si="37"/>
        <v>42282338.829974256</v>
      </c>
      <c r="M81" s="369">
        <f t="shared" si="37"/>
        <v>43375051.364285462</v>
      </c>
      <c r="N81" s="369">
        <f t="shared" si="37"/>
        <v>44458264.423587337</v>
      </c>
      <c r="O81" s="369">
        <f t="shared" si="37"/>
        <v>45496595.147938721</v>
      </c>
      <c r="P81" s="369">
        <f t="shared" si="37"/>
        <v>46506971.72284539</v>
      </c>
      <c r="Q81" s="369">
        <f t="shared" si="37"/>
        <v>47496069.393462084</v>
      </c>
      <c r="R81" s="369">
        <f t="shared" si="37"/>
        <v>48505011.062643118</v>
      </c>
      <c r="S81" s="369">
        <f t="shared" si="37"/>
        <v>49548915.398291811</v>
      </c>
      <c r="T81" s="369">
        <f t="shared" si="37"/>
        <v>50630929.149905913</v>
      </c>
      <c r="U81" s="369">
        <f t="shared" si="37"/>
        <v>51754187.171423838</v>
      </c>
      <c r="V81" s="369">
        <f t="shared" si="37"/>
        <v>52942480.110731348</v>
      </c>
      <c r="W81" s="369">
        <f t="shared" si="37"/>
        <v>54183061.281342693</v>
      </c>
      <c r="X81" s="369">
        <f t="shared" si="37"/>
        <v>55396860.542077839</v>
      </c>
      <c r="Y81" s="369">
        <f t="shared" si="37"/>
        <v>56597467.954846866</v>
      </c>
      <c r="Z81" s="369">
        <f t="shared" si="37"/>
        <v>57795750.257624231</v>
      </c>
      <c r="AA81" s="369">
        <f t="shared" si="37"/>
        <v>58991631.006092742</v>
      </c>
      <c r="AB81" s="369">
        <f t="shared" si="37"/>
        <v>60185050.032388985</v>
      </c>
      <c r="AC81" s="369">
        <f t="shared" si="37"/>
        <v>61375968.99749241</v>
      </c>
      <c r="AD81" s="369">
        <f t="shared" si="37"/>
        <v>62564370.880319253</v>
      </c>
      <c r="AE81" s="369">
        <f t="shared" si="37"/>
        <v>63758979.047591776</v>
      </c>
      <c r="AF81" s="369">
        <f t="shared" si="37"/>
        <v>64963060.647909895</v>
      </c>
      <c r="AG81" s="369">
        <f t="shared" si="37"/>
        <v>66176640.926640637</v>
      </c>
      <c r="AH81" s="369">
        <f t="shared" si="37"/>
        <v>67399750.960466102</v>
      </c>
    </row>
    <row r="82" spans="1:34">
      <c r="A82">
        <f t="shared" si="35"/>
        <v>78</v>
      </c>
      <c r="B82" s="51" t="s">
        <v>241</v>
      </c>
      <c r="C82" s="293" t="s">
        <v>242</v>
      </c>
      <c r="D82" s="153"/>
      <c r="E82" s="117">
        <f>E80+E81</f>
        <v>40336695.9779054</v>
      </c>
      <c r="F82" s="117">
        <f t="shared" ref="F82" si="38">F80+F81</f>
        <v>41417509.894837074</v>
      </c>
      <c r="G82" s="117">
        <f t="shared" ref="G82" si="39">G80+G81</f>
        <v>42546881.634244539</v>
      </c>
      <c r="H82" s="117">
        <f t="shared" ref="H82" si="40">H80+H81</f>
        <v>43691619.188866571</v>
      </c>
      <c r="I82" s="117">
        <f t="shared" ref="I82" si="41">I80+I81</f>
        <v>44830357.502602711</v>
      </c>
      <c r="J82" s="117">
        <f t="shared" ref="J82" si="42">J80+J81</f>
        <v>45989802.110045545</v>
      </c>
      <c r="K82" s="117">
        <f t="shared" ref="K82" si="43">K80+K81</f>
        <v>47184342.234026074</v>
      </c>
      <c r="L82" s="117">
        <f t="shared" ref="L82" si="44">L80+L81</f>
        <v>48445138.621913113</v>
      </c>
      <c r="M82" s="117">
        <f t="shared" ref="M82" si="45">M80+M81</f>
        <v>49677658.020897262</v>
      </c>
      <c r="N82" s="117">
        <f t="shared" ref="N82" si="46">N80+N81</f>
        <v>50897057.433748499</v>
      </c>
      <c r="O82" s="117">
        <f t="shared" ref="O82" si="47">O80+O81</f>
        <v>52068413.324712485</v>
      </c>
      <c r="P82" s="117">
        <f t="shared" ref="P82" si="48">P80+P81</f>
        <v>53206650.635283396</v>
      </c>
      <c r="Q82" s="117">
        <f t="shared" ref="Q82" si="49">Q80+Q81</f>
        <v>54321503.232319281</v>
      </c>
      <c r="R82" s="117">
        <f t="shared" ref="R82" si="50">R80+R81</f>
        <v>55457010.157160804</v>
      </c>
      <c r="S82" s="117">
        <f t="shared" ref="S82" si="51">S80+S81</f>
        <v>56631822.99594716</v>
      </c>
      <c r="T82" s="117">
        <f t="shared" ref="T82" si="52">T80+T81</f>
        <v>57849487.269413948</v>
      </c>
      <c r="U82" s="117">
        <f t="shared" ref="U82" si="53">U80+U81</f>
        <v>59113535.041337103</v>
      </c>
      <c r="V82" s="117">
        <f t="shared" ref="V82" si="54">V80+V81</f>
        <v>60450050.002733015</v>
      </c>
      <c r="W82" s="117">
        <f t="shared" ref="W82" si="55">W80+W81</f>
        <v>61846249.059566289</v>
      </c>
      <c r="X82" s="117">
        <f t="shared" ref="X82" si="56">X80+X81</f>
        <v>63214662.883379743</v>
      </c>
      <c r="Y82" s="117">
        <f t="shared" ref="Y82" si="57">Y80+Y81</f>
        <v>64567013.229857884</v>
      </c>
      <c r="Z82" s="117">
        <f t="shared" ref="Z82" si="58">Z80+Z81</f>
        <v>65916751.049979255</v>
      </c>
      <c r="AA82" s="117">
        <f t="shared" ref="AA82" si="59">AA80+AA81</f>
        <v>67263789.096109018</v>
      </c>
      <c r="AB82" s="117">
        <f t="shared" ref="AB82" si="60">AB80+AB81</f>
        <v>68608058.642089471</v>
      </c>
      <c r="AC82" s="117">
        <f t="shared" ref="AC82" si="61">AC80+AC81</f>
        <v>69949515.52835837</v>
      </c>
      <c r="AD82" s="117">
        <f t="shared" ref="AD82" si="62">AD80+AD81</f>
        <v>71288139.623124719</v>
      </c>
      <c r="AE82" s="117">
        <f t="shared" ref="AE82" si="63">AE80+AE81</f>
        <v>72633478.153167546</v>
      </c>
      <c r="AF82" s="117">
        <f t="shared" ref="AF82" si="64">AF80+AF81</f>
        <v>73989490.14606905</v>
      </c>
      <c r="AG82" s="117">
        <f t="shared" ref="AG82" si="65">AG80+AG81</f>
        <v>75356204.082868353</v>
      </c>
      <c r="AH82" s="117">
        <f t="shared" ref="AH82" si="66">AH80+AH81</f>
        <v>76733654.78939347</v>
      </c>
    </row>
    <row r="83" spans="1:34">
      <c r="A83">
        <f t="shared" si="35"/>
        <v>79</v>
      </c>
      <c r="B83" s="51" t="s">
        <v>260</v>
      </c>
      <c r="C83" s="293"/>
      <c r="D83" s="153"/>
      <c r="E83" s="117">
        <f>SUM($E$82:E82)</f>
        <v>40336695.9779054</v>
      </c>
      <c r="F83" s="117">
        <f>SUM($E$82:F82)</f>
        <v>81754205.872742474</v>
      </c>
      <c r="G83" s="117">
        <f>SUM($E$82:G82)</f>
        <v>124301087.50698701</v>
      </c>
      <c r="H83" s="117">
        <f>SUM($E$82:H82)</f>
        <v>167992706.69585359</v>
      </c>
      <c r="I83" s="117">
        <f>SUM($E$82:I82)</f>
        <v>212823064.19845629</v>
      </c>
      <c r="J83" s="117">
        <f>SUM($E$82:J82)</f>
        <v>258812866.30850184</v>
      </c>
      <c r="K83" s="117">
        <f>SUM($E$82:K82)</f>
        <v>305997208.54252791</v>
      </c>
      <c r="L83" s="117">
        <f>SUM($E$82:L82)</f>
        <v>354442347.16444105</v>
      </c>
      <c r="M83" s="117">
        <f>SUM($E$82:M82)</f>
        <v>404120005.18533832</v>
      </c>
      <c r="N83" s="117">
        <f>SUM($E$82:N82)</f>
        <v>455017062.6190868</v>
      </c>
      <c r="O83" s="117">
        <f>SUM($E$82:O82)</f>
        <v>507085475.94379926</v>
      </c>
      <c r="P83" s="117">
        <f>SUM($E$82:P82)</f>
        <v>560292126.57908261</v>
      </c>
      <c r="Q83" s="117">
        <f>SUM($E$82:Q82)</f>
        <v>614613629.81140184</v>
      </c>
      <c r="R83" s="117">
        <f>SUM($E$82:R82)</f>
        <v>670070639.9685626</v>
      </c>
      <c r="S83" s="117">
        <f>SUM($E$82:S82)</f>
        <v>726702462.96450973</v>
      </c>
      <c r="T83" s="117">
        <f>SUM($E$82:T82)</f>
        <v>784551950.23392367</v>
      </c>
      <c r="U83" s="117">
        <f>SUM($E$82:U82)</f>
        <v>843665485.27526081</v>
      </c>
      <c r="V83" s="117">
        <f>SUM($E$82:V82)</f>
        <v>904115535.2779938</v>
      </c>
      <c r="W83" s="117">
        <f>SUM($E$82:W82)</f>
        <v>965961784.33756006</v>
      </c>
      <c r="X83" s="117">
        <f>SUM($E$82:X82)</f>
        <v>1029176447.2209398</v>
      </c>
      <c r="Y83" s="117">
        <f>SUM($E$82:Y82)</f>
        <v>1093743460.4507976</v>
      </c>
      <c r="Z83" s="117">
        <f>SUM($E$82:Z82)</f>
        <v>1159660211.5007768</v>
      </c>
      <c r="AA83" s="117">
        <f>SUM($E$82:AA82)</f>
        <v>1226924000.5968857</v>
      </c>
      <c r="AB83" s="117">
        <f>SUM($E$82:AB82)</f>
        <v>1295532059.238975</v>
      </c>
      <c r="AC83" s="117">
        <f>SUM($E$82:AC82)</f>
        <v>1365481574.7673335</v>
      </c>
      <c r="AD83" s="117">
        <f>SUM($E$82:AD82)</f>
        <v>1436769714.3904581</v>
      </c>
      <c r="AE83" s="117">
        <f>SUM($E$82:AE82)</f>
        <v>1509403192.5436256</v>
      </c>
      <c r="AF83" s="117">
        <f>SUM($E$82:AF82)</f>
        <v>1583392682.6896946</v>
      </c>
      <c r="AG83" s="117">
        <f>SUM($E$82:AG82)</f>
        <v>1658748886.772563</v>
      </c>
      <c r="AH83" s="117">
        <f>SUM($E$82:AH82)</f>
        <v>1735482541.5619564</v>
      </c>
    </row>
    <row r="84" spans="1:34">
      <c r="A84">
        <f t="shared" si="35"/>
        <v>80</v>
      </c>
      <c r="B84" s="51"/>
      <c r="C84" s="293"/>
      <c r="D84" s="153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</row>
    <row r="85" spans="1:34">
      <c r="A85">
        <f t="shared" si="35"/>
        <v>81</v>
      </c>
      <c r="B85" t="s">
        <v>244</v>
      </c>
      <c r="D85" s="153"/>
      <c r="E85" s="319">
        <f>E61</f>
        <v>0.04</v>
      </c>
      <c r="F85" s="319">
        <f t="shared" ref="F85:AH85" si="67">F61</f>
        <v>0.04</v>
      </c>
      <c r="G85" s="319">
        <f t="shared" si="67"/>
        <v>0.04</v>
      </c>
      <c r="H85" s="319">
        <f t="shared" si="67"/>
        <v>0.03</v>
      </c>
      <c r="I85" s="319">
        <f t="shared" si="67"/>
        <v>2.5000000000000001E-2</v>
      </c>
      <c r="J85" s="319">
        <f t="shared" si="67"/>
        <v>2.5000000000000001E-2</v>
      </c>
      <c r="K85" s="319">
        <f t="shared" si="67"/>
        <v>2.5000000000000001E-2</v>
      </c>
      <c r="L85" s="319">
        <f t="shared" si="67"/>
        <v>2.5000000000000001E-2</v>
      </c>
      <c r="M85" s="319">
        <f t="shared" si="67"/>
        <v>2.5000000000000001E-2</v>
      </c>
      <c r="N85" s="319">
        <f t="shared" si="67"/>
        <v>2.5000000000000001E-2</v>
      </c>
      <c r="O85" s="319">
        <f t="shared" si="67"/>
        <v>2.5000000000000001E-2</v>
      </c>
      <c r="P85" s="319">
        <f t="shared" si="67"/>
        <v>2.5000000000000001E-2</v>
      </c>
      <c r="Q85" s="319">
        <f t="shared" si="67"/>
        <v>2.5000000000000001E-2</v>
      </c>
      <c r="R85" s="319">
        <f t="shared" si="67"/>
        <v>2.5000000000000001E-2</v>
      </c>
      <c r="S85" s="319">
        <f t="shared" si="67"/>
        <v>2.5000000000000001E-2</v>
      </c>
      <c r="T85" s="319">
        <f t="shared" si="67"/>
        <v>2.5000000000000001E-2</v>
      </c>
      <c r="U85" s="319">
        <f t="shared" si="67"/>
        <v>2.5000000000000001E-2</v>
      </c>
      <c r="V85" s="319">
        <f t="shared" si="67"/>
        <v>2.5000000000000001E-2</v>
      </c>
      <c r="W85" s="319">
        <f t="shared" si="67"/>
        <v>2.5000000000000001E-2</v>
      </c>
      <c r="X85" s="319">
        <f t="shared" si="67"/>
        <v>2.5000000000000001E-2</v>
      </c>
      <c r="Y85" s="319">
        <f t="shared" si="67"/>
        <v>2.5000000000000001E-2</v>
      </c>
      <c r="Z85" s="319">
        <f t="shared" si="67"/>
        <v>2.5000000000000001E-2</v>
      </c>
      <c r="AA85" s="319">
        <f t="shared" si="67"/>
        <v>2.5000000000000001E-2</v>
      </c>
      <c r="AB85" s="319">
        <f t="shared" si="67"/>
        <v>2.5000000000000001E-2</v>
      </c>
      <c r="AC85" s="319">
        <f t="shared" si="67"/>
        <v>2.5000000000000001E-2</v>
      </c>
      <c r="AD85" s="319">
        <f t="shared" si="67"/>
        <v>2.5000000000000001E-2</v>
      </c>
      <c r="AE85" s="319">
        <f t="shared" si="67"/>
        <v>2.5000000000000001E-2</v>
      </c>
      <c r="AF85" s="319">
        <f t="shared" si="67"/>
        <v>2.5000000000000001E-2</v>
      </c>
      <c r="AG85" s="319">
        <f t="shared" si="67"/>
        <v>2.5000000000000001E-2</v>
      </c>
      <c r="AH85" s="319">
        <f t="shared" si="67"/>
        <v>2.5000000000000001E-2</v>
      </c>
    </row>
    <row r="86" spans="1:34">
      <c r="A86">
        <f t="shared" si="35"/>
        <v>82</v>
      </c>
      <c r="B86" t="s">
        <v>245</v>
      </c>
      <c r="D86" s="153"/>
      <c r="E86" s="312">
        <f>1+E85</f>
        <v>1.04</v>
      </c>
      <c r="F86" s="313">
        <f>E86*(1+F85)</f>
        <v>1.0816000000000001</v>
      </c>
      <c r="G86" s="313">
        <f t="shared" ref="G86" si="68">F86*(1+G85)</f>
        <v>1.1248640000000001</v>
      </c>
      <c r="H86" s="313">
        <f t="shared" ref="H86" si="69">G86*(1+H85)</f>
        <v>1.1586099200000002</v>
      </c>
      <c r="I86" s="313">
        <f t="shared" ref="I86" si="70">H86*(1+I85)</f>
        <v>1.1875751680000002</v>
      </c>
      <c r="J86" s="313">
        <f t="shared" ref="J86" si="71">I86*(1+J85)</f>
        <v>1.2172645472000001</v>
      </c>
      <c r="K86" s="313">
        <f t="shared" ref="K86" si="72">J86*(1+K85)</f>
        <v>1.2476961608799999</v>
      </c>
      <c r="L86" s="313">
        <f t="shared" ref="L86" si="73">K86*(1+L85)</f>
        <v>1.2788885649019999</v>
      </c>
      <c r="M86" s="313">
        <f t="shared" ref="M86" si="74">L86*(1+M85)</f>
        <v>1.3108607790245497</v>
      </c>
      <c r="N86" s="313">
        <f t="shared" ref="N86" si="75">M86*(1+N85)</f>
        <v>1.3436322985001632</v>
      </c>
      <c r="O86" s="313">
        <f t="shared" ref="O86" si="76">N86*(1+O85)</f>
        <v>1.3772231059626672</v>
      </c>
      <c r="P86" s="313">
        <f t="shared" ref="P86" si="77">O86*(1+P85)</f>
        <v>1.4116536836117337</v>
      </c>
      <c r="Q86" s="313">
        <f t="shared" ref="Q86" si="78">P86*(1+Q85)</f>
        <v>1.4469450257020269</v>
      </c>
      <c r="R86" s="313">
        <f t="shared" ref="R86" si="79">Q86*(1+R85)</f>
        <v>1.4831186513445773</v>
      </c>
      <c r="S86" s="313">
        <f t="shared" ref="S86" si="80">R86*(1+S85)</f>
        <v>1.5201966176281916</v>
      </c>
      <c r="T86" s="313">
        <f t="shared" ref="T86" si="81">S86*(1+T85)</f>
        <v>1.5582015330688963</v>
      </c>
      <c r="U86" s="313">
        <f t="shared" ref="U86" si="82">T86*(1+U85)</f>
        <v>1.5971565713956186</v>
      </c>
      <c r="V86" s="313">
        <f t="shared" ref="V86" si="83">U86*(1+V85)</f>
        <v>1.637085485680509</v>
      </c>
      <c r="W86" s="313">
        <f t="shared" ref="W86" si="84">V86*(1+W85)</f>
        <v>1.6780126228225216</v>
      </c>
      <c r="X86" s="313">
        <f t="shared" ref="X86" si="85">W86*(1+X85)</f>
        <v>1.7199629383930846</v>
      </c>
      <c r="Y86" s="313">
        <f t="shared" ref="Y86" si="86">X86*(1+Y85)</f>
        <v>1.7629620118529115</v>
      </c>
      <c r="Z86" s="313">
        <f t="shared" ref="Z86" si="87">Y86*(1+Z85)</f>
        <v>1.8070360621492341</v>
      </c>
      <c r="AA86" s="313">
        <f t="shared" ref="AA86" si="88">Z86*(1+AA85)</f>
        <v>1.8522119637029648</v>
      </c>
      <c r="AB86" s="313">
        <f t="shared" ref="AB86" si="89">AA86*(1+AB85)</f>
        <v>1.8985172627955387</v>
      </c>
      <c r="AC86" s="313">
        <f t="shared" ref="AC86" si="90">AB86*(1+AC85)</f>
        <v>1.9459801943654269</v>
      </c>
      <c r="AD86" s="313">
        <f t="shared" ref="AD86" si="91">AC86*(1+AD85)</f>
        <v>1.9946296992245625</v>
      </c>
      <c r="AE86" s="313">
        <f t="shared" ref="AE86" si="92">AD86*(1+AE85)</f>
        <v>2.0444954417051764</v>
      </c>
      <c r="AF86" s="313">
        <f t="shared" ref="AF86" si="93">AE86*(1+AF85)</f>
        <v>2.0956078277478056</v>
      </c>
      <c r="AG86" s="313">
        <f t="shared" ref="AG86" si="94">AF86*(1+AG85)</f>
        <v>2.1479980234415006</v>
      </c>
      <c r="AH86" s="313">
        <f t="shared" ref="AH86" si="95">AG86*(1+AH85)</f>
        <v>2.201697974027538</v>
      </c>
    </row>
    <row r="87" spans="1:34">
      <c r="A87">
        <f t="shared" si="35"/>
        <v>83</v>
      </c>
      <c r="B87" s="51" t="s">
        <v>339</v>
      </c>
      <c r="C87" s="293" t="s">
        <v>338</v>
      </c>
      <c r="D87" s="153"/>
      <c r="E87" s="117">
        <f>E82*E86</f>
        <v>41950163.817021616</v>
      </c>
      <c r="F87" s="117">
        <f t="shared" ref="F87" si="96">F82*F86</f>
        <v>44797178.702255785</v>
      </c>
      <c r="G87" s="117">
        <f t="shared" ref="G87" si="97">G82*G86</f>
        <v>47859455.462622851</v>
      </c>
      <c r="H87" s="117">
        <f t="shared" ref="H87" si="98">H82*H86</f>
        <v>50621543.413083173</v>
      </c>
      <c r="I87" s="117">
        <f t="shared" ref="I87" si="99">I82*I86</f>
        <v>53239419.342653483</v>
      </c>
      <c r="J87" s="117">
        <f t="shared" ref="J87" si="100">J82*J86</f>
        <v>55981755.641302198</v>
      </c>
      <c r="K87" s="117">
        <f t="shared" ref="K87" si="101">K82*K86</f>
        <v>58871722.659042373</v>
      </c>
      <c r="L87" s="117">
        <f t="shared" ref="L87" si="102">L82*L86</f>
        <v>61955933.808656909</v>
      </c>
      <c r="M87" s="117">
        <f t="shared" ref="M87" si="103">M82*M86</f>
        <v>65120493.493388556</v>
      </c>
      <c r="N87" s="117">
        <f t="shared" ref="N87" si="104">N82*N86</f>
        <v>68386930.266602308</v>
      </c>
      <c r="O87" s="117">
        <f t="shared" ref="O87" si="105">O82*O86</f>
        <v>71709821.921608448</v>
      </c>
      <c r="P87" s="117">
        <f t="shared" ref="P87" si="106">P82*P86</f>
        <v>75109364.361940399</v>
      </c>
      <c r="Q87" s="117">
        <f t="shared" ref="Q87" si="107">Q82*Q86</f>
        <v>78600228.890660957</v>
      </c>
      <c r="R87" s="117">
        <f t="shared" ref="R87" si="108">R82*R86</f>
        <v>82249326.111890852</v>
      </c>
      <c r="S87" s="117">
        <f t="shared" ref="S87" si="109">S82*S86</f>
        <v>86091505.76855731</v>
      </c>
      <c r="T87" s="117">
        <f t="shared" ref="T87" si="110">T82*T86</f>
        <v>90141159.750450417</v>
      </c>
      <c r="U87" s="117">
        <f t="shared" ref="U87" si="111">U82*U86</f>
        <v>94413570.94969672</v>
      </c>
      <c r="V87" s="117">
        <f t="shared" ref="V87" si="112">V82*V86</f>
        <v>98961899.468135238</v>
      </c>
      <c r="W87" s="117">
        <f t="shared" ref="W87" si="113">W82*W86</f>
        <v>103778786.59617774</v>
      </c>
      <c r="X87" s="117">
        <f t="shared" ref="X87" si="114">X82*X86</f>
        <v>108726877.32242608</v>
      </c>
      <c r="Y87" s="117">
        <f t="shared" ref="Y87" si="115">Y82*Y86</f>
        <v>113829191.54304381</v>
      </c>
      <c r="Z87" s="117">
        <f t="shared" ref="Z87" si="116">Z82*Z86</f>
        <v>119113946.24702591</v>
      </c>
      <c r="AA87" s="117">
        <f t="shared" ref="AA87" si="117">AA82*AA86</f>
        <v>124586794.88780616</v>
      </c>
      <c r="AB87" s="117">
        <f t="shared" ref="AB87" si="118">AB82*AB86</f>
        <v>130253583.6988955</v>
      </c>
      <c r="AC87" s="117">
        <f t="shared" ref="AC87" si="119">AC82*AC86</f>
        <v>136120371.82364225</v>
      </c>
      <c r="AD87" s="117">
        <f t="shared" ref="AD87" si="120">AD82*AD86</f>
        <v>142193440.49475187</v>
      </c>
      <c r="AE87" s="117">
        <f t="shared" ref="AE87" si="121">AE82*AE86</f>
        <v>148498814.99934357</v>
      </c>
      <c r="AF87" s="117">
        <f t="shared" ref="AF87" si="122">AF82*AF86</f>
        <v>155052954.72117144</v>
      </c>
      <c r="AG87" s="117">
        <f t="shared" ref="AG87" si="123">AG82*AG86</f>
        <v>161864977.42405555</v>
      </c>
      <c r="AH87" s="117">
        <f t="shared" ref="AH87" si="124">AH82*AH86</f>
        <v>168944332.28953609</v>
      </c>
    </row>
    <row r="88" spans="1:34">
      <c r="A88">
        <f t="shared" si="35"/>
        <v>84</v>
      </c>
      <c r="B88" s="323" t="s">
        <v>246</v>
      </c>
      <c r="C88" s="320" t="s">
        <v>44</v>
      </c>
      <c r="D88" s="324">
        <f>AVERAGE(F88:AH88)</f>
        <v>5.0507764324908049E-2</v>
      </c>
      <c r="E88" s="117"/>
      <c r="F88" s="124">
        <f>F87/E87-1</f>
        <v>6.7866597557337149E-2</v>
      </c>
      <c r="G88" s="124">
        <f t="shared" ref="G88" si="125">G87/F87-1</f>
        <v>6.8358696888491055E-2</v>
      </c>
      <c r="H88" s="124">
        <f t="shared" ref="H88" si="126">H87/G87-1</f>
        <v>5.7712481760630263E-2</v>
      </c>
      <c r="I88" s="124">
        <f t="shared" ref="I88" si="127">I87/H87-1</f>
        <v>5.1714660460030926E-2</v>
      </c>
      <c r="J88" s="124">
        <f t="shared" ref="J88" si="128">J87/I87-1</f>
        <v>5.1509508039499829E-2</v>
      </c>
      <c r="K88" s="124">
        <f t="shared" ref="K88" si="129">K87/J87-1</f>
        <v>5.1623372376125021E-2</v>
      </c>
      <c r="L88" s="124">
        <f t="shared" ref="L88" si="130">L87/K87-1</f>
        <v>5.2388668282680406E-2</v>
      </c>
      <c r="M88" s="124">
        <f t="shared" ref="M88" si="131">M87/L87-1</f>
        <v>5.1077588379266237E-2</v>
      </c>
      <c r="N88" s="124">
        <f t="shared" ref="N88" si="132">N87/M87-1</f>
        <v>5.0159889736483443E-2</v>
      </c>
      <c r="O88" s="124">
        <f t="shared" ref="O88" si="133">O87/N87-1</f>
        <v>4.8589571750801586E-2</v>
      </c>
      <c r="P88" s="124">
        <f t="shared" ref="P88" si="134">P87/O87-1</f>
        <v>4.7406929054268909E-2</v>
      </c>
      <c r="Q88" s="124">
        <f t="shared" ref="Q88" si="135">Q87/P87-1</f>
        <v>4.6477087888783464E-2</v>
      </c>
      <c r="R88" s="124">
        <f t="shared" ref="R88" si="136">R87/Q87-1</f>
        <v>4.6426038101060385E-2</v>
      </c>
      <c r="S88" s="124">
        <f t="shared" ref="S88" si="137">S87/R87-1</f>
        <v>4.6713813210330857E-2</v>
      </c>
      <c r="T88" s="124">
        <f t="shared" ref="T88" si="138">T87/S87-1</f>
        <v>4.7038949379976325E-2</v>
      </c>
      <c r="U88" s="124">
        <f t="shared" ref="U88" si="139">U87/T87-1</f>
        <v>4.7396896279947809E-2</v>
      </c>
      <c r="V88" s="124">
        <f t="shared" ref="V88" si="140">V87/U87-1</f>
        <v>4.8174520597911163E-2</v>
      </c>
      <c r="W88" s="124">
        <f t="shared" ref="W88" si="141">W87/V87-1</f>
        <v>4.8674157973225718E-2</v>
      </c>
      <c r="X88" s="321">
        <f>W88</f>
        <v>4.8674157973225718E-2</v>
      </c>
      <c r="Y88" s="321">
        <f>X88</f>
        <v>4.8674157973225718E-2</v>
      </c>
      <c r="Z88" s="321">
        <f t="shared" ref="Z88:AH88" si="142">Y88</f>
        <v>4.8674157973225718E-2</v>
      </c>
      <c r="AA88" s="321">
        <f t="shared" si="142"/>
        <v>4.8674157973225718E-2</v>
      </c>
      <c r="AB88" s="321">
        <f t="shared" si="142"/>
        <v>4.8674157973225718E-2</v>
      </c>
      <c r="AC88" s="321">
        <f t="shared" si="142"/>
        <v>4.8674157973225718E-2</v>
      </c>
      <c r="AD88" s="321">
        <f t="shared" si="142"/>
        <v>4.8674157973225718E-2</v>
      </c>
      <c r="AE88" s="321">
        <f t="shared" si="142"/>
        <v>4.8674157973225718E-2</v>
      </c>
      <c r="AF88" s="321">
        <f t="shared" si="142"/>
        <v>4.8674157973225718E-2</v>
      </c>
      <c r="AG88" s="321">
        <f t="shared" si="142"/>
        <v>4.8674157973225718E-2</v>
      </c>
      <c r="AH88" s="321">
        <f t="shared" si="142"/>
        <v>4.8674157973225718E-2</v>
      </c>
    </row>
    <row r="89" spans="1:34">
      <c r="A89">
        <f t="shared" ref="A89:A114" si="143">A88+1</f>
        <v>85</v>
      </c>
      <c r="B89" s="51"/>
      <c r="C89" s="162"/>
      <c r="D89" s="153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</row>
    <row r="90" spans="1:34">
      <c r="A90">
        <f t="shared" si="143"/>
        <v>86</v>
      </c>
      <c r="B90" s="51" t="s">
        <v>336</v>
      </c>
      <c r="C90" s="162"/>
      <c r="D90" s="153"/>
      <c r="E90" s="321">
        <f>E66</f>
        <v>0.5</v>
      </c>
      <c r="F90" s="321">
        <f t="shared" ref="F90:G90" si="144">F66</f>
        <v>0.5</v>
      </c>
      <c r="G90" s="321">
        <f t="shared" si="144"/>
        <v>0.5</v>
      </c>
      <c r="H90" s="124">
        <f>G90</f>
        <v>0.5</v>
      </c>
      <c r="I90" s="124">
        <f t="shared" ref="I90:AH90" si="145">H90</f>
        <v>0.5</v>
      </c>
      <c r="J90" s="124">
        <f t="shared" si="145"/>
        <v>0.5</v>
      </c>
      <c r="K90" s="124">
        <f t="shared" si="145"/>
        <v>0.5</v>
      </c>
      <c r="L90" s="124">
        <f t="shared" si="145"/>
        <v>0.5</v>
      </c>
      <c r="M90" s="124">
        <f t="shared" si="145"/>
        <v>0.5</v>
      </c>
      <c r="N90" s="124">
        <f t="shared" si="145"/>
        <v>0.5</v>
      </c>
      <c r="O90" s="321">
        <f>O66</f>
        <v>0.6</v>
      </c>
      <c r="P90" s="124">
        <f t="shared" si="145"/>
        <v>0.6</v>
      </c>
      <c r="Q90" s="124">
        <f t="shared" si="145"/>
        <v>0.6</v>
      </c>
      <c r="R90" s="124">
        <f t="shared" si="145"/>
        <v>0.6</v>
      </c>
      <c r="S90" s="124">
        <f t="shared" si="145"/>
        <v>0.6</v>
      </c>
      <c r="T90" s="124">
        <f t="shared" si="145"/>
        <v>0.6</v>
      </c>
      <c r="U90" s="124">
        <f t="shared" si="145"/>
        <v>0.6</v>
      </c>
      <c r="V90" s="124">
        <f t="shared" si="145"/>
        <v>0.6</v>
      </c>
      <c r="W90" s="124">
        <f t="shared" si="145"/>
        <v>0.6</v>
      </c>
      <c r="X90" s="124">
        <f t="shared" si="145"/>
        <v>0.6</v>
      </c>
      <c r="Y90" s="321">
        <f>Y66</f>
        <v>0.65</v>
      </c>
      <c r="Z90" s="124">
        <f t="shared" si="145"/>
        <v>0.65</v>
      </c>
      <c r="AA90" s="124">
        <f t="shared" si="145"/>
        <v>0.65</v>
      </c>
      <c r="AB90" s="124">
        <f t="shared" si="145"/>
        <v>0.65</v>
      </c>
      <c r="AC90" s="124">
        <f t="shared" si="145"/>
        <v>0.65</v>
      </c>
      <c r="AD90" s="124">
        <f t="shared" si="145"/>
        <v>0.65</v>
      </c>
      <c r="AE90" s="124">
        <f t="shared" si="145"/>
        <v>0.65</v>
      </c>
      <c r="AF90" s="124">
        <f t="shared" si="145"/>
        <v>0.65</v>
      </c>
      <c r="AG90" s="124">
        <f t="shared" si="145"/>
        <v>0.65</v>
      </c>
      <c r="AH90" s="124">
        <f t="shared" si="145"/>
        <v>0.65</v>
      </c>
    </row>
    <row r="91" spans="1:34">
      <c r="A91">
        <f t="shared" si="143"/>
        <v>87</v>
      </c>
      <c r="B91" s="51" t="s">
        <v>337</v>
      </c>
      <c r="C91" s="162"/>
      <c r="D91" s="153"/>
      <c r="E91" s="117">
        <f>-E87*E90</f>
        <v>-20975081.908510808</v>
      </c>
      <c r="F91" s="117">
        <f t="shared" ref="F91:AH91" si="146">-F87*F90</f>
        <v>-22398589.351127893</v>
      </c>
      <c r="G91" s="117">
        <f t="shared" si="146"/>
        <v>-23929727.731311426</v>
      </c>
      <c r="H91" s="117">
        <f t="shared" si="146"/>
        <v>-25310771.706541587</v>
      </c>
      <c r="I91" s="117">
        <f t="shared" si="146"/>
        <v>-26619709.671326742</v>
      </c>
      <c r="J91" s="117">
        <f t="shared" si="146"/>
        <v>-27990877.820651099</v>
      </c>
      <c r="K91" s="117">
        <f t="shared" si="146"/>
        <v>-29435861.329521187</v>
      </c>
      <c r="L91" s="117">
        <f t="shared" si="146"/>
        <v>-30977966.904328454</v>
      </c>
      <c r="M91" s="117">
        <f t="shared" si="146"/>
        <v>-32560246.746694278</v>
      </c>
      <c r="N91" s="117">
        <f t="shared" si="146"/>
        <v>-34193465.133301154</v>
      </c>
      <c r="O91" s="117">
        <f t="shared" si="146"/>
        <v>-43025893.152965069</v>
      </c>
      <c r="P91" s="117">
        <f t="shared" si="146"/>
        <v>-45065618.617164239</v>
      </c>
      <c r="Q91" s="117">
        <f t="shared" si="146"/>
        <v>-47160137.334396571</v>
      </c>
      <c r="R91" s="117">
        <f t="shared" si="146"/>
        <v>-49349595.667134508</v>
      </c>
      <c r="S91" s="117">
        <f t="shared" si="146"/>
        <v>-51654903.461134382</v>
      </c>
      <c r="T91" s="117">
        <f t="shared" si="146"/>
        <v>-54084695.850270249</v>
      </c>
      <c r="U91" s="117">
        <f t="shared" si="146"/>
        <v>-56648142.569818027</v>
      </c>
      <c r="V91" s="117">
        <f t="shared" si="146"/>
        <v>-59377139.680881143</v>
      </c>
      <c r="W91" s="117">
        <f t="shared" si="146"/>
        <v>-62267271.957706645</v>
      </c>
      <c r="X91" s="117">
        <f t="shared" si="146"/>
        <v>-65236126.393455647</v>
      </c>
      <c r="Y91" s="117">
        <f t="shared" si="146"/>
        <v>-73988974.502978474</v>
      </c>
      <c r="Z91" s="117">
        <f t="shared" si="146"/>
        <v>-77424065.060566843</v>
      </c>
      <c r="AA91" s="117">
        <f t="shared" si="146"/>
        <v>-80981416.677074015</v>
      </c>
      <c r="AB91" s="117">
        <f t="shared" si="146"/>
        <v>-84664829.404282078</v>
      </c>
      <c r="AC91" s="117">
        <f t="shared" si="146"/>
        <v>-88478241.685367465</v>
      </c>
      <c r="AD91" s="117">
        <f t="shared" si="146"/>
        <v>-92425736.321588725</v>
      </c>
      <c r="AE91" s="117">
        <f t="shared" si="146"/>
        <v>-96524229.74957332</v>
      </c>
      <c r="AF91" s="117">
        <f t="shared" si="146"/>
        <v>-100784420.56876144</v>
      </c>
      <c r="AG91" s="117">
        <f t="shared" si="146"/>
        <v>-105212235.3256361</v>
      </c>
      <c r="AH91" s="117">
        <f t="shared" si="146"/>
        <v>-109813815.98819846</v>
      </c>
    </row>
    <row r="92" spans="1:34">
      <c r="A92">
        <f t="shared" si="143"/>
        <v>88</v>
      </c>
      <c r="B92" s="51" t="s">
        <v>120</v>
      </c>
      <c r="C92" s="63"/>
      <c r="D92" s="153"/>
      <c r="E92" s="322">
        <f>E87+E91</f>
        <v>20975081.908510808</v>
      </c>
      <c r="F92" s="322">
        <f t="shared" ref="F92" si="147">F87+F91</f>
        <v>22398589.351127893</v>
      </c>
      <c r="G92" s="322">
        <f t="shared" ref="G92" si="148">G87+G91</f>
        <v>23929727.731311426</v>
      </c>
      <c r="H92" s="322">
        <f t="shared" ref="H92" si="149">H87+H91</f>
        <v>25310771.706541587</v>
      </c>
      <c r="I92" s="322">
        <f t="shared" ref="I92" si="150">I87+I91</f>
        <v>26619709.671326742</v>
      </c>
      <c r="J92" s="322">
        <f t="shared" ref="J92" si="151">J87+J91</f>
        <v>27990877.820651099</v>
      </c>
      <c r="K92" s="322">
        <f t="shared" ref="K92" si="152">K87+K91</f>
        <v>29435861.329521187</v>
      </c>
      <c r="L92" s="322">
        <f t="shared" ref="L92" si="153">L87+L91</f>
        <v>30977966.904328454</v>
      </c>
      <c r="M92" s="322">
        <f t="shared" ref="M92" si="154">M87+M91</f>
        <v>32560246.746694278</v>
      </c>
      <c r="N92" s="322">
        <f t="shared" ref="N92" si="155">N87+N91</f>
        <v>34193465.133301154</v>
      </c>
      <c r="O92" s="322">
        <f t="shared" ref="O92" si="156">O87+O91</f>
        <v>28683928.768643379</v>
      </c>
      <c r="P92" s="322">
        <f t="shared" ref="P92" si="157">P87+P91</f>
        <v>30043745.74477616</v>
      </c>
      <c r="Q92" s="322">
        <f t="shared" ref="Q92" si="158">Q87+Q91</f>
        <v>31440091.556264386</v>
      </c>
      <c r="R92" s="322">
        <f t="shared" ref="R92" si="159">R87+R91</f>
        <v>32899730.444756344</v>
      </c>
      <c r="S92" s="322">
        <f t="shared" ref="S92" si="160">S87+S91</f>
        <v>34436602.307422929</v>
      </c>
      <c r="T92" s="322">
        <f t="shared" ref="T92" si="161">T87+T91</f>
        <v>36056463.900180168</v>
      </c>
      <c r="U92" s="322">
        <f t="shared" ref="U92" si="162">U87+U91</f>
        <v>37765428.379878692</v>
      </c>
      <c r="V92" s="322">
        <f t="shared" ref="V92" si="163">V87+V91</f>
        <v>39584759.787254095</v>
      </c>
      <c r="W92" s="322">
        <f t="shared" ref="W92" si="164">W87+W91</f>
        <v>41511514.638471097</v>
      </c>
      <c r="X92" s="322">
        <f t="shared" ref="X92" si="165">X87+X91</f>
        <v>43490750.928970434</v>
      </c>
      <c r="Y92" s="322">
        <f t="shared" ref="Y92" si="166">Y87+Y91</f>
        <v>39840217.040065333</v>
      </c>
      <c r="Z92" s="322">
        <f t="shared" ref="Z92" si="167">Z87+Z91</f>
        <v>41689881.186459064</v>
      </c>
      <c r="AA92" s="322">
        <f t="shared" ref="AA92" si="168">AA87+AA91</f>
        <v>43605378.210732147</v>
      </c>
      <c r="AB92" s="322">
        <f t="shared" ref="AB92" si="169">AB87+AB91</f>
        <v>45588754.294613421</v>
      </c>
      <c r="AC92" s="322">
        <f t="shared" ref="AC92" si="170">AC87+AC91</f>
        <v>47642130.138274789</v>
      </c>
      <c r="AD92" s="322">
        <f t="shared" ref="AD92" si="171">AD87+AD91</f>
        <v>49767704.173163146</v>
      </c>
      <c r="AE92" s="322">
        <f t="shared" ref="AE92" si="172">AE87+AE91</f>
        <v>51974585.249770254</v>
      </c>
      <c r="AF92" s="322">
        <f t="shared" ref="AF92" si="173">AF87+AF91</f>
        <v>54268534.152410001</v>
      </c>
      <c r="AG92" s="322">
        <f t="shared" ref="AG92" si="174">AG87+AG91</f>
        <v>56652742.098419443</v>
      </c>
      <c r="AH92" s="322">
        <f t="shared" ref="AH92" si="175">AH87+AH91</f>
        <v>59130516.30133763</v>
      </c>
    </row>
    <row r="93" spans="1:34">
      <c r="A93">
        <f t="shared" si="143"/>
        <v>89</v>
      </c>
      <c r="B93" s="130" t="s">
        <v>247</v>
      </c>
      <c r="C93" s="326"/>
      <c r="D93" s="158"/>
      <c r="E93" s="327">
        <f>SUM($E$87:E87)</f>
        <v>41950163.817021616</v>
      </c>
      <c r="F93" s="327">
        <f>SUM($E$87:F87)</f>
        <v>86747342.519277394</v>
      </c>
      <c r="G93" s="327">
        <f>SUM($E$87:G87)</f>
        <v>134606797.98190024</v>
      </c>
      <c r="H93" s="327">
        <f>SUM($E$87:H87)</f>
        <v>185228341.39498341</v>
      </c>
      <c r="I93" s="327">
        <f>SUM($E$87:I87)</f>
        <v>238467760.73763689</v>
      </c>
      <c r="J93" s="327">
        <f>SUM($E$87:J87)</f>
        <v>294449516.37893909</v>
      </c>
      <c r="K93" s="327">
        <f>SUM($E$87:K87)</f>
        <v>353321239.03798145</v>
      </c>
      <c r="L93" s="327">
        <f>SUM($E$87:L87)</f>
        <v>415277172.84663838</v>
      </c>
      <c r="M93" s="327">
        <f>SUM($E$87:M87)</f>
        <v>480397666.34002692</v>
      </c>
      <c r="N93" s="327">
        <f>SUM($E$87:N87)</f>
        <v>548784596.60662925</v>
      </c>
      <c r="O93" s="327">
        <f>SUM($E$87:O87)</f>
        <v>620494418.5282377</v>
      </c>
      <c r="P93" s="327">
        <f>SUM($E$87:P87)</f>
        <v>695603782.89017808</v>
      </c>
      <c r="Q93" s="327">
        <f>SUM($E$87:Q87)</f>
        <v>774204011.78083909</v>
      </c>
      <c r="R93" s="327">
        <f>SUM($E$87:R87)</f>
        <v>856453337.89273</v>
      </c>
      <c r="S93" s="327">
        <f>SUM($E$87:S87)</f>
        <v>942544843.66128731</v>
      </c>
      <c r="T93" s="327">
        <f>SUM($E$87:T87)</f>
        <v>1032686003.4117377</v>
      </c>
      <c r="U93" s="327">
        <f>SUM($E$87:U87)</f>
        <v>1127099574.3614345</v>
      </c>
      <c r="V93" s="327">
        <f>SUM($E$87:V87)</f>
        <v>1226061473.8295698</v>
      </c>
      <c r="W93" s="327">
        <f>SUM($E$87:W87)</f>
        <v>1329840260.4257476</v>
      </c>
      <c r="X93" s="327">
        <f>SUM($E$87:X87)</f>
        <v>1438567137.7481737</v>
      </c>
      <c r="Y93" s="327">
        <f>SUM($E$87:Y87)</f>
        <v>1552396329.2912176</v>
      </c>
      <c r="Z93" s="327">
        <f>SUM($E$87:Z87)</f>
        <v>1671510275.5382435</v>
      </c>
      <c r="AA93" s="327">
        <f>SUM($E$87:AA87)</f>
        <v>1796097070.4260497</v>
      </c>
      <c r="AB93" s="327">
        <f>SUM($E$87:AB87)</f>
        <v>1926350654.1249452</v>
      </c>
      <c r="AC93" s="327">
        <f>SUM($E$87:AC87)</f>
        <v>2062471025.9485874</v>
      </c>
      <c r="AD93" s="327">
        <f>SUM($E$87:AD87)</f>
        <v>2204664466.4433393</v>
      </c>
      <c r="AE93" s="327">
        <f>SUM($E$87:AE87)</f>
        <v>2353163281.4426827</v>
      </c>
      <c r="AF93" s="327">
        <f>SUM($E$87:AF87)</f>
        <v>2508216236.1638541</v>
      </c>
      <c r="AG93" s="327">
        <f>SUM($E$87:AG87)</f>
        <v>2670081213.5879097</v>
      </c>
      <c r="AH93" s="327">
        <f>SUM($E$87:AH87)</f>
        <v>2839025545.8774457</v>
      </c>
    </row>
    <row r="94" spans="1:34">
      <c r="A94">
        <f t="shared" si="143"/>
        <v>90</v>
      </c>
      <c r="B94" s="51"/>
      <c r="C94" s="63"/>
      <c r="D94" s="153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</row>
    <row r="95" spans="1:34">
      <c r="A95">
        <f t="shared" si="143"/>
        <v>91</v>
      </c>
      <c r="B95" s="66" t="s">
        <v>251</v>
      </c>
      <c r="C95" s="32"/>
      <c r="D95" s="15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</row>
    <row r="96" spans="1:34">
      <c r="A96">
        <f t="shared" si="143"/>
        <v>92</v>
      </c>
      <c r="B96" s="51" t="s">
        <v>43</v>
      </c>
      <c r="C96" s="32"/>
      <c r="D96" s="152"/>
      <c r="E96" s="67">
        <f>E92/(1-$C$100)</f>
        <v>21403144.804602865</v>
      </c>
      <c r="F96" s="67">
        <f t="shared" ref="F96:AH96" si="176">F92/(1-$C$100)</f>
        <v>22855703.419518258</v>
      </c>
      <c r="G96" s="67">
        <f t="shared" si="176"/>
        <v>24418089.521746352</v>
      </c>
      <c r="H96" s="67">
        <f t="shared" si="176"/>
        <v>25827318.067899577</v>
      </c>
      <c r="I96" s="67">
        <f t="shared" si="176"/>
        <v>27162969.052374225</v>
      </c>
      <c r="J96" s="67">
        <f t="shared" si="176"/>
        <v>28562120.225154184</v>
      </c>
      <c r="K96" s="67">
        <f t="shared" si="176"/>
        <v>30036593.193388965</v>
      </c>
      <c r="L96" s="67">
        <f t="shared" si="176"/>
        <v>31610170.310539238</v>
      </c>
      <c r="M96" s="67">
        <f t="shared" si="176"/>
        <v>33224741.578259468</v>
      </c>
      <c r="N96" s="67">
        <f t="shared" si="176"/>
        <v>34891290.952348113</v>
      </c>
      <c r="O96" s="67">
        <f t="shared" si="176"/>
        <v>29269315.070044264</v>
      </c>
      <c r="P96" s="67">
        <f t="shared" si="176"/>
        <v>30656883.413036898</v>
      </c>
      <c r="Q96" s="67">
        <f t="shared" si="176"/>
        <v>32081726.077820804</v>
      </c>
      <c r="R96" s="67">
        <f t="shared" si="176"/>
        <v>33571153.515057497</v>
      </c>
      <c r="S96" s="67">
        <f t="shared" si="176"/>
        <v>35139390.109615237</v>
      </c>
      <c r="T96" s="67">
        <f t="shared" si="176"/>
        <v>36792310.102224663</v>
      </c>
      <c r="U96" s="67">
        <f t="shared" si="176"/>
        <v>38536151.40803948</v>
      </c>
      <c r="V96" s="67">
        <f t="shared" si="176"/>
        <v>40392612.027810305</v>
      </c>
      <c r="W96" s="67">
        <f t="shared" si="176"/>
        <v>42358688.406603158</v>
      </c>
      <c r="X96" s="67">
        <f t="shared" si="176"/>
        <v>44378317.27445963</v>
      </c>
      <c r="Y96" s="67">
        <f t="shared" si="176"/>
        <v>40653282.693944216</v>
      </c>
      <c r="Z96" s="67">
        <f t="shared" si="176"/>
        <v>42540695.088223539</v>
      </c>
      <c r="AA96" s="67">
        <f t="shared" si="176"/>
        <v>44495283.888502188</v>
      </c>
      <c r="AB96" s="67">
        <f t="shared" si="176"/>
        <v>46519137.03531982</v>
      </c>
      <c r="AC96" s="67">
        <f t="shared" si="176"/>
        <v>48614418.508443661</v>
      </c>
      <c r="AD96" s="67">
        <f t="shared" si="176"/>
        <v>50783371.605268516</v>
      </c>
      <c r="AE96" s="67">
        <f t="shared" si="176"/>
        <v>53035291.071194135</v>
      </c>
      <c r="AF96" s="67">
        <f t="shared" si="176"/>
        <v>55376055.257561229</v>
      </c>
      <c r="AG96" s="67">
        <f t="shared" si="176"/>
        <v>57808920.508591272</v>
      </c>
      <c r="AH96" s="67">
        <f t="shared" si="176"/>
        <v>60337261.531977177</v>
      </c>
    </row>
    <row r="97" spans="1:34">
      <c r="A97">
        <f t="shared" si="143"/>
        <v>93</v>
      </c>
      <c r="B97" s="51" t="s">
        <v>42</v>
      </c>
      <c r="C97" s="32"/>
      <c r="D97" s="152"/>
      <c r="E97" s="67">
        <f>SUM($E96:E96)</f>
        <v>21403144.804602865</v>
      </c>
      <c r="F97" s="67">
        <f>SUM($E96:F96)</f>
        <v>44258848.224121124</v>
      </c>
      <c r="G97" s="67">
        <f>SUM($E96:G96)</f>
        <v>68676937.745867476</v>
      </c>
      <c r="H97" s="67">
        <f>SUM($E96:H96)</f>
        <v>94504255.813767046</v>
      </c>
      <c r="I97" s="67">
        <f>SUM($E96:I96)</f>
        <v>121667224.86614127</v>
      </c>
      <c r="J97" s="67">
        <f>SUM($E96:J96)</f>
        <v>150229345.09129545</v>
      </c>
      <c r="K97" s="67">
        <f>SUM($E96:K96)</f>
        <v>180265938.28468442</v>
      </c>
      <c r="L97" s="67">
        <f>SUM($E96:L96)</f>
        <v>211876108.59522367</v>
      </c>
      <c r="M97" s="67">
        <f>SUM($E96:M96)</f>
        <v>245100850.17348313</v>
      </c>
      <c r="N97" s="67">
        <f>SUM($E96:N96)</f>
        <v>279992141.12583125</v>
      </c>
      <c r="O97" s="67">
        <f>SUM($E96:O96)</f>
        <v>309261456.19587553</v>
      </c>
      <c r="P97" s="67">
        <f>SUM($E96:P96)</f>
        <v>339918339.60891241</v>
      </c>
      <c r="Q97" s="67">
        <f>SUM($E96:Q96)</f>
        <v>372000065.68673319</v>
      </c>
      <c r="R97" s="67">
        <f>SUM($E96:R96)</f>
        <v>405571219.20179069</v>
      </c>
      <c r="S97" s="67">
        <f>SUM($E96:S96)</f>
        <v>440710609.3114059</v>
      </c>
      <c r="T97" s="67">
        <f>SUM($E96:T96)</f>
        <v>477502919.41363055</v>
      </c>
      <c r="U97" s="67">
        <f>SUM($E96:U96)</f>
        <v>516039070.82167006</v>
      </c>
      <c r="V97" s="67">
        <f>SUM($E96:V96)</f>
        <v>556431682.84948039</v>
      </c>
      <c r="W97" s="67">
        <f>SUM($E96:W96)</f>
        <v>598790371.25608349</v>
      </c>
      <c r="X97" s="67">
        <f>SUM($E96:X96)</f>
        <v>643168688.53054309</v>
      </c>
      <c r="Y97" s="67">
        <f>SUM($E96:Y96)</f>
        <v>683821971.2244873</v>
      </c>
      <c r="Z97" s="67">
        <f>SUM($E96:Z96)</f>
        <v>726362666.31271088</v>
      </c>
      <c r="AA97" s="67">
        <f>SUM($E96:AA96)</f>
        <v>770857950.20121312</v>
      </c>
      <c r="AB97" s="67">
        <f>SUM($E96:AB96)</f>
        <v>817377087.23653293</v>
      </c>
      <c r="AC97" s="67">
        <f>SUM($E96:AC96)</f>
        <v>865991505.74497664</v>
      </c>
      <c r="AD97" s="67">
        <f>SUM($E96:AD96)</f>
        <v>916774877.35024512</v>
      </c>
      <c r="AE97" s="67">
        <f>SUM($E96:AE96)</f>
        <v>969810168.42143929</v>
      </c>
      <c r="AF97" s="67">
        <f>SUM($E96:AF96)</f>
        <v>1025186223.6790005</v>
      </c>
      <c r="AG97" s="67">
        <f>SUM($E96:AG96)</f>
        <v>1082995144.1875918</v>
      </c>
      <c r="AH97" s="67">
        <f>SUM($E96:AH96)</f>
        <v>1143332405.719569</v>
      </c>
    </row>
    <row r="98" spans="1:34">
      <c r="A98">
        <f t="shared" si="143"/>
        <v>94</v>
      </c>
      <c r="B98" s="51" t="s">
        <v>41</v>
      </c>
      <c r="C98" s="68">
        <f>C74</f>
        <v>0.04</v>
      </c>
      <c r="D98" s="15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</row>
    <row r="99" spans="1:34">
      <c r="A99">
        <f t="shared" si="143"/>
        <v>95</v>
      </c>
      <c r="B99" s="51" t="s">
        <v>25</v>
      </c>
      <c r="C99" s="65">
        <f>C75</f>
        <v>30</v>
      </c>
      <c r="D99" s="15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</row>
    <row r="100" spans="1:34">
      <c r="A100">
        <f t="shared" si="143"/>
        <v>96</v>
      </c>
      <c r="B100" s="51" t="s">
        <v>45</v>
      </c>
      <c r="C100" s="58">
        <f>C76</f>
        <v>0.02</v>
      </c>
      <c r="D100" s="15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>
      <c r="A101">
        <f t="shared" si="143"/>
        <v>97</v>
      </c>
      <c r="B101" s="51" t="s">
        <v>27</v>
      </c>
      <c r="C101" s="32"/>
      <c r="D101" s="152"/>
      <c r="E101" s="67">
        <f>2*PMT($C$98/2,2*$C$99,-E97)</f>
        <v>1231449.8766071992</v>
      </c>
      <c r="F101" s="67">
        <f t="shared" ref="F101:AH101" si="177">2*PMT($C$98/2,2*$C$99,-F97)</f>
        <v>2546474.0664021317</v>
      </c>
      <c r="G101" s="67">
        <f t="shared" si="177"/>
        <v>3951391.5961882891</v>
      </c>
      <c r="H101" s="67">
        <f t="shared" si="177"/>
        <v>5437390.4032874191</v>
      </c>
      <c r="I101" s="67">
        <f t="shared" si="177"/>
        <v>7000237.1341396933</v>
      </c>
      <c r="J101" s="67">
        <f t="shared" si="177"/>
        <v>8643585.3312393092</v>
      </c>
      <c r="K101" s="67">
        <f t="shared" si="177"/>
        <v>10371768.70426143</v>
      </c>
      <c r="L101" s="67">
        <f t="shared" si="177"/>
        <v>12190489.30274445</v>
      </c>
      <c r="M101" s="67">
        <f t="shared" si="177"/>
        <v>14102105.76333368</v>
      </c>
      <c r="N101" s="67">
        <f t="shared" si="177"/>
        <v>16109608.694804514</v>
      </c>
      <c r="O101" s="67">
        <f t="shared" si="177"/>
        <v>17793646.006164096</v>
      </c>
      <c r="P101" s="67">
        <f t="shared" si="177"/>
        <v>19557518.354868047</v>
      </c>
      <c r="Q101" s="67">
        <f t="shared" si="177"/>
        <v>21403370.353747305</v>
      </c>
      <c r="R101" s="67">
        <f t="shared" si="177"/>
        <v>23334917.94785545</v>
      </c>
      <c r="S101" s="67">
        <f t="shared" si="177"/>
        <v>25356695.495481621</v>
      </c>
      <c r="T101" s="67">
        <f t="shared" si="177"/>
        <v>27473575.334828157</v>
      </c>
      <c r="U101" s="67">
        <f t="shared" si="177"/>
        <v>29690788.708357316</v>
      </c>
      <c r="V101" s="67">
        <f t="shared" si="177"/>
        <v>32014815.273219518</v>
      </c>
      <c r="W101" s="67">
        <f t="shared" si="177"/>
        <v>34451961.874233797</v>
      </c>
      <c r="X101" s="67">
        <f t="shared" si="177"/>
        <v>37005309.703750685</v>
      </c>
      <c r="Y101" s="67">
        <f t="shared" si="177"/>
        <v>39344334.198243149</v>
      </c>
      <c r="Z101" s="67">
        <f t="shared" si="177"/>
        <v>41791952.723251276</v>
      </c>
      <c r="AA101" s="67">
        <f t="shared" si="177"/>
        <v>44352030.335879244</v>
      </c>
      <c r="AB101" s="67">
        <f t="shared" si="177"/>
        <v>47028552.224835403</v>
      </c>
      <c r="AC101" s="67">
        <f t="shared" si="177"/>
        <v>49825628.085420117</v>
      </c>
      <c r="AD101" s="67">
        <f t="shared" si="177"/>
        <v>52747496.683139287</v>
      </c>
      <c r="AE101" s="67">
        <f t="shared" si="177"/>
        <v>55798931.565334901</v>
      </c>
      <c r="AF101" s="67">
        <f t="shared" si="177"/>
        <v>58985044.495769866</v>
      </c>
      <c r="AG101" s="67">
        <f t="shared" si="177"/>
        <v>62311134.595005684</v>
      </c>
      <c r="AH101" s="67">
        <f t="shared" si="177"/>
        <v>65782695.150555</v>
      </c>
    </row>
    <row r="102" spans="1:34">
      <c r="A102">
        <f t="shared" si="143"/>
        <v>98</v>
      </c>
      <c r="D102" s="371" t="s">
        <v>44</v>
      </c>
    </row>
    <row r="103" spans="1:34">
      <c r="A103">
        <f t="shared" si="143"/>
        <v>99</v>
      </c>
      <c r="B103" s="51" t="s">
        <v>352</v>
      </c>
      <c r="C103" s="293" t="s">
        <v>242</v>
      </c>
      <c r="D103" s="179">
        <f>AVERAGE(E103:AH103)</f>
        <v>71023611.559161708</v>
      </c>
      <c r="E103" s="192">
        <v>68307725.016302228</v>
      </c>
      <c r="F103" s="192">
        <v>63034992.264287464</v>
      </c>
      <c r="G103" s="192">
        <v>63756264.124993689</v>
      </c>
      <c r="H103" s="192">
        <v>64792709.198689088</v>
      </c>
      <c r="I103" s="192">
        <v>64317029.309003308</v>
      </c>
      <c r="J103" s="192">
        <v>65710325.95953238</v>
      </c>
      <c r="K103" s="192">
        <v>68385515.441284299</v>
      </c>
      <c r="L103" s="192">
        <v>72533298.804776341</v>
      </c>
      <c r="M103" s="192">
        <v>67824175.941997632</v>
      </c>
      <c r="N103" s="192">
        <v>69289842.554110005</v>
      </c>
      <c r="O103" s="192">
        <v>64712344.120331541</v>
      </c>
      <c r="P103" s="192">
        <v>64392651.390604906</v>
      </c>
      <c r="Q103" s="192">
        <v>62669506.98310551</v>
      </c>
      <c r="R103" s="192">
        <v>64738399.821176618</v>
      </c>
      <c r="S103" s="192">
        <v>67005168.908854038</v>
      </c>
      <c r="T103" s="192">
        <v>69468580.911376968</v>
      </c>
      <c r="U103" s="192">
        <v>72131314.867971867</v>
      </c>
      <c r="V103" s="117">
        <v>76860116.567620248</v>
      </c>
      <c r="W103" s="117">
        <v>79575507.736177459</v>
      </c>
      <c r="X103" s="117">
        <v>76504434.574957848</v>
      </c>
      <c r="Y103" s="117">
        <v>76372352.798438326</v>
      </c>
      <c r="Z103" s="117">
        <v>76233713.552554592</v>
      </c>
      <c r="AA103" s="117">
        <v>76089817.346048832</v>
      </c>
      <c r="AB103" s="117">
        <v>75941929.965836033</v>
      </c>
      <c r="AC103" s="117">
        <v>75791355.196811214</v>
      </c>
      <c r="AD103" s="117">
        <v>75639418.945661813</v>
      </c>
      <c r="AE103" s="117">
        <v>76244734.417697832</v>
      </c>
      <c r="AF103" s="117">
        <v>76851982.491340548</v>
      </c>
      <c r="AG103" s="117">
        <v>77461085.459121466</v>
      </c>
      <c r="AH103" s="117">
        <v>78072052.104186863</v>
      </c>
    </row>
    <row r="104" spans="1:34" ht="17.25">
      <c r="A104">
        <f t="shared" si="143"/>
        <v>100</v>
      </c>
      <c r="B104" s="66" t="s">
        <v>290</v>
      </c>
      <c r="C104" s="293" t="s">
        <v>242</v>
      </c>
      <c r="D104" s="372">
        <f t="shared" ref="D104:D105" si="178">AVERAGE(E104:AH104)</f>
        <v>7218094.106347397</v>
      </c>
      <c r="E104" s="370">
        <v>5253211.0431971075</v>
      </c>
      <c r="F104" s="370">
        <v>5378638.6321986234</v>
      </c>
      <c r="G104" s="370">
        <v>5504828.3253796445</v>
      </c>
      <c r="H104" s="370">
        <v>5632669.5761748627</v>
      </c>
      <c r="I104" s="370">
        <v>5760620.1964063756</v>
      </c>
      <c r="J104" s="370">
        <v>5889974.3775216369</v>
      </c>
      <c r="K104" s="370">
        <v>6022954.3299971456</v>
      </c>
      <c r="L104" s="370">
        <v>6162799.7919388535</v>
      </c>
      <c r="M104" s="370">
        <v>6302606.6566118021</v>
      </c>
      <c r="N104" s="370">
        <v>6438793.0101611605</v>
      </c>
      <c r="O104" s="370">
        <v>6571818.1767737605</v>
      </c>
      <c r="P104" s="370">
        <v>6699678.912438008</v>
      </c>
      <c r="Q104" s="370">
        <v>6825433.8388571991</v>
      </c>
      <c r="R104" s="370">
        <v>6951999.0945176836</v>
      </c>
      <c r="S104" s="370">
        <v>7082907.5976553466</v>
      </c>
      <c r="T104" s="370">
        <v>7218558.1195080364</v>
      </c>
      <c r="U104" s="370">
        <v>7359347.869913267</v>
      </c>
      <c r="V104" s="370">
        <v>7507569.8920016689</v>
      </c>
      <c r="W104" s="370">
        <v>7663187.7782235928</v>
      </c>
      <c r="X104" s="368">
        <v>7817802.3413018994</v>
      </c>
      <c r="Y104" s="368">
        <v>7969545.2750110151</v>
      </c>
      <c r="Z104" s="368">
        <v>8121000.7923550224</v>
      </c>
      <c r="AA104" s="368">
        <v>8272158.0900162747</v>
      </c>
      <c r="AB104" s="368">
        <v>8423008.6097004861</v>
      </c>
      <c r="AC104" s="368">
        <v>8573546.5308659654</v>
      </c>
      <c r="AD104" s="368">
        <v>8723768.7428054623</v>
      </c>
      <c r="AE104" s="368">
        <v>8874499.1055757664</v>
      </c>
      <c r="AF104" s="368">
        <v>9026429.4981591571</v>
      </c>
      <c r="AG104" s="368">
        <v>9179563.156227719</v>
      </c>
      <c r="AH104" s="368">
        <v>9333903.8289273679</v>
      </c>
    </row>
    <row r="105" spans="1:34">
      <c r="A105">
        <f t="shared" si="143"/>
        <v>101</v>
      </c>
      <c r="B105" s="51" t="s">
        <v>291</v>
      </c>
      <c r="C105" s="293" t="s">
        <v>242</v>
      </c>
      <c r="D105" s="179">
        <f t="shared" si="178"/>
        <v>78241705.66550909</v>
      </c>
      <c r="E105" s="117">
        <f>E103+E104</f>
        <v>73560936.059499338</v>
      </c>
      <c r="F105" s="117">
        <f t="shared" ref="F105:AH105" si="179">F103+F104</f>
        <v>68413630.896486089</v>
      </c>
      <c r="G105" s="117">
        <f t="shared" si="179"/>
        <v>69261092.450373337</v>
      </c>
      <c r="H105" s="117">
        <f t="shared" si="179"/>
        <v>70425378.774863958</v>
      </c>
      <c r="I105" s="117">
        <f t="shared" si="179"/>
        <v>70077649.505409688</v>
      </c>
      <c r="J105" s="117">
        <f t="shared" si="179"/>
        <v>71600300.337054014</v>
      </c>
      <c r="K105" s="117">
        <f t="shared" si="179"/>
        <v>74408469.771281451</v>
      </c>
      <c r="L105" s="117">
        <f t="shared" si="179"/>
        <v>78696098.596715197</v>
      </c>
      <c r="M105" s="117">
        <f t="shared" si="179"/>
        <v>74126782.598609433</v>
      </c>
      <c r="N105" s="117">
        <f t="shared" si="179"/>
        <v>75728635.564271167</v>
      </c>
      <c r="O105" s="117">
        <f t="shared" si="179"/>
        <v>71284162.297105297</v>
      </c>
      <c r="P105" s="117">
        <f t="shared" si="179"/>
        <v>71092330.303042918</v>
      </c>
      <c r="Q105" s="117">
        <f t="shared" si="179"/>
        <v>69494940.821962714</v>
      </c>
      <c r="R105" s="117">
        <f t="shared" si="179"/>
        <v>71690398.915694296</v>
      </c>
      <c r="S105" s="117">
        <f t="shared" si="179"/>
        <v>74088076.506509379</v>
      </c>
      <c r="T105" s="117">
        <f t="shared" si="179"/>
        <v>76687139.030885011</v>
      </c>
      <c r="U105" s="117">
        <f t="shared" si="179"/>
        <v>79490662.737885132</v>
      </c>
      <c r="V105" s="117">
        <f t="shared" si="179"/>
        <v>84367686.459621921</v>
      </c>
      <c r="W105" s="117">
        <f t="shared" si="179"/>
        <v>87238695.514401048</v>
      </c>
      <c r="X105" s="117">
        <f t="shared" si="179"/>
        <v>84322236.916259751</v>
      </c>
      <c r="Y105" s="117">
        <f t="shared" si="179"/>
        <v>84341898.073449343</v>
      </c>
      <c r="Z105" s="117">
        <f t="shared" si="179"/>
        <v>84354714.344909608</v>
      </c>
      <c r="AA105" s="117">
        <f t="shared" si="179"/>
        <v>84361975.436065108</v>
      </c>
      <c r="AB105" s="117">
        <f t="shared" si="179"/>
        <v>84364938.575536519</v>
      </c>
      <c r="AC105" s="117">
        <f t="shared" si="179"/>
        <v>84364901.727677181</v>
      </c>
      <c r="AD105" s="117">
        <f t="shared" si="179"/>
        <v>84363187.688467279</v>
      </c>
      <c r="AE105" s="117">
        <f t="shared" si="179"/>
        <v>85119233.523273602</v>
      </c>
      <c r="AF105" s="117">
        <f t="shared" si="179"/>
        <v>85878411.989499703</v>
      </c>
      <c r="AG105" s="117">
        <f t="shared" si="179"/>
        <v>86640648.615349188</v>
      </c>
      <c r="AH105" s="117">
        <f t="shared" si="179"/>
        <v>87405955.933114231</v>
      </c>
    </row>
    <row r="106" spans="1:34">
      <c r="A106">
        <f t="shared" si="143"/>
        <v>102</v>
      </c>
      <c r="B106" s="51" t="s">
        <v>260</v>
      </c>
      <c r="C106" s="293"/>
      <c r="D106" s="153"/>
      <c r="E106" s="117">
        <f>SUM($E$105:E105)</f>
        <v>73560936.059499338</v>
      </c>
      <c r="F106" s="117">
        <f>SUM($E$105:F105)</f>
        <v>141974566.95598543</v>
      </c>
      <c r="G106" s="117">
        <f>SUM($E$105:G105)</f>
        <v>211235659.40635878</v>
      </c>
      <c r="H106" s="117">
        <f>SUM($E$105:H105)</f>
        <v>281661038.18122274</v>
      </c>
      <c r="I106" s="117">
        <f>SUM($E$105:I105)</f>
        <v>351738687.68663239</v>
      </c>
      <c r="J106" s="117">
        <f>SUM($E$105:J105)</f>
        <v>423338988.02368641</v>
      </c>
      <c r="K106" s="117">
        <f>SUM($E$105:K105)</f>
        <v>497747457.79496789</v>
      </c>
      <c r="L106" s="117">
        <f>SUM($E$105:L105)</f>
        <v>576443556.3916831</v>
      </c>
      <c r="M106" s="117">
        <f>SUM($E$105:M105)</f>
        <v>650570338.99029255</v>
      </c>
      <c r="N106" s="117">
        <f>SUM($E$105:N105)</f>
        <v>726298974.55456376</v>
      </c>
      <c r="O106" s="117">
        <f>SUM($E$105:O105)</f>
        <v>797583136.85166907</v>
      </c>
      <c r="P106" s="117">
        <f>SUM($E$105:P105)</f>
        <v>868675467.15471196</v>
      </c>
      <c r="Q106" s="117">
        <f>SUM($E$105:Q105)</f>
        <v>938170407.97667468</v>
      </c>
      <c r="R106" s="117">
        <f>SUM($E$105:R105)</f>
        <v>1009860806.892369</v>
      </c>
      <c r="S106" s="117">
        <f>SUM($E$105:S105)</f>
        <v>1083948883.3988783</v>
      </c>
      <c r="T106" s="117">
        <f>SUM($E$105:T105)</f>
        <v>1160636022.4297633</v>
      </c>
      <c r="U106" s="117">
        <f>SUM($E$105:U105)</f>
        <v>1240126685.1676486</v>
      </c>
      <c r="V106" s="117">
        <f>SUM($E$105:V105)</f>
        <v>1324494371.6272705</v>
      </c>
      <c r="W106" s="117">
        <f>SUM($E$105:W105)</f>
        <v>1411733067.1416714</v>
      </c>
      <c r="X106" s="117">
        <f>SUM($E$105:X105)</f>
        <v>1496055304.0579312</v>
      </c>
      <c r="Y106" s="117">
        <f>SUM($E$105:Y105)</f>
        <v>1580397202.1313806</v>
      </c>
      <c r="Z106" s="117">
        <f>SUM($E$105:Z105)</f>
        <v>1664751916.4762902</v>
      </c>
      <c r="AA106" s="117">
        <f>SUM($E$105:AA105)</f>
        <v>1749113891.9123554</v>
      </c>
      <c r="AB106" s="117">
        <f>SUM($E$105:AB105)</f>
        <v>1833478830.4878919</v>
      </c>
      <c r="AC106" s="117">
        <f>SUM($E$105:AC105)</f>
        <v>1917843732.215569</v>
      </c>
      <c r="AD106" s="117">
        <f>SUM($E$105:AD105)</f>
        <v>2002206919.9040363</v>
      </c>
      <c r="AE106" s="117">
        <f>SUM($E$105:AE105)</f>
        <v>2087326153.42731</v>
      </c>
      <c r="AF106" s="117">
        <f>SUM($E$105:AF105)</f>
        <v>2173204565.4168096</v>
      </c>
      <c r="AG106" s="117">
        <f>SUM($E$105:AG105)</f>
        <v>2259845214.0321589</v>
      </c>
      <c r="AH106" s="117">
        <f>SUM($E$105:AH105)</f>
        <v>2347251169.9652729</v>
      </c>
    </row>
    <row r="107" spans="1:34">
      <c r="A107">
        <f t="shared" si="143"/>
        <v>103</v>
      </c>
      <c r="D107" s="373"/>
    </row>
    <row r="108" spans="1:34">
      <c r="A108">
        <f t="shared" si="143"/>
        <v>104</v>
      </c>
      <c r="B108" s="51" t="s">
        <v>353</v>
      </c>
      <c r="C108" s="293" t="s">
        <v>242</v>
      </c>
      <c r="D108" s="179">
        <f t="shared" ref="D108:D110" si="180">AVERAGE(E108:AH108)</f>
        <v>245451737.168816</v>
      </c>
      <c r="E108" s="192">
        <v>236065857.52591756</v>
      </c>
      <c r="F108" s="192">
        <v>217843728.50153127</v>
      </c>
      <c r="G108" s="192">
        <v>220336384.49712026</v>
      </c>
      <c r="H108" s="192">
        <v>223918253.09312496</v>
      </c>
      <c r="I108" s="192">
        <v>222274342.67099175</v>
      </c>
      <c r="J108" s="192">
        <v>227089460.85149968</v>
      </c>
      <c r="K108" s="192">
        <v>236334694.81154391</v>
      </c>
      <c r="L108" s="192">
        <v>250669091.63563377</v>
      </c>
      <c r="M108" s="192">
        <v>234394751.85149586</v>
      </c>
      <c r="N108" s="192">
        <v>239459974.64368868</v>
      </c>
      <c r="O108" s="192">
        <v>223640518.01802057</v>
      </c>
      <c r="P108" s="192">
        <v>222535686.34093416</v>
      </c>
      <c r="Q108" s="192">
        <v>216580641.54768047</v>
      </c>
      <c r="R108" s="192">
        <v>223730564.36873659</v>
      </c>
      <c r="S108" s="192">
        <v>231564331.16990152</v>
      </c>
      <c r="T108" s="192">
        <v>240077679.6480777</v>
      </c>
      <c r="U108" s="192">
        <v>249279868.34162501</v>
      </c>
      <c r="V108" s="192">
        <v>265622216.56111401</v>
      </c>
      <c r="W108" s="192">
        <v>275006384.2313267</v>
      </c>
      <c r="X108" s="192">
        <v>264393008.96293473</v>
      </c>
      <c r="Y108" s="192">
        <v>263936545.24920127</v>
      </c>
      <c r="Z108" s="192">
        <v>263457419.46279162</v>
      </c>
      <c r="AA108" s="192">
        <v>262960126.05453655</v>
      </c>
      <c r="AB108" s="192">
        <v>262449039.47949889</v>
      </c>
      <c r="AC108" s="192">
        <v>261928665.51062304</v>
      </c>
      <c r="AD108" s="192">
        <v>261403586.37194148</v>
      </c>
      <c r="AE108" s="192">
        <v>263495506.66274002</v>
      </c>
      <c r="AF108" s="192">
        <v>265594105.86511749</v>
      </c>
      <c r="AG108" s="192">
        <v>267699115.42847899</v>
      </c>
      <c r="AH108" s="192">
        <v>269810565.70665288</v>
      </c>
    </row>
    <row r="109" spans="1:34" ht="17.25">
      <c r="A109">
        <f t="shared" si="143"/>
        <v>105</v>
      </c>
      <c r="B109" s="66" t="s">
        <v>292</v>
      </c>
      <c r="C109" s="293" t="s">
        <v>242</v>
      </c>
      <c r="D109" s="372">
        <f t="shared" si="180"/>
        <v>50631323.945717849</v>
      </c>
      <c r="E109" s="325">
        <v>35083484.93470829</v>
      </c>
      <c r="F109" s="325">
        <v>36038871.26263845</v>
      </c>
      <c r="G109" s="325">
        <v>37042053.308864892</v>
      </c>
      <c r="H109" s="325">
        <v>38058949.612691708</v>
      </c>
      <c r="I109" s="325">
        <v>39069737.306196339</v>
      </c>
      <c r="J109" s="325">
        <v>40099827.732523911</v>
      </c>
      <c r="K109" s="325">
        <v>41161387.90402893</v>
      </c>
      <c r="L109" s="325">
        <v>42282338.829974256</v>
      </c>
      <c r="M109" s="325">
        <v>43375051.364285462</v>
      </c>
      <c r="N109" s="325">
        <v>44458264.423587337</v>
      </c>
      <c r="O109" s="325">
        <v>45496595.147938721</v>
      </c>
      <c r="P109" s="325">
        <v>46506971.72284539</v>
      </c>
      <c r="Q109" s="325">
        <v>47496069.393462084</v>
      </c>
      <c r="R109" s="325">
        <v>48505011.062643118</v>
      </c>
      <c r="S109" s="325">
        <v>49548915.398291811</v>
      </c>
      <c r="T109" s="325">
        <v>50630929.149905913</v>
      </c>
      <c r="U109" s="325">
        <v>51754187.171423838</v>
      </c>
      <c r="V109" s="325">
        <v>52942480.110731348</v>
      </c>
      <c r="W109" s="325">
        <v>54183061.281342693</v>
      </c>
      <c r="X109" s="370">
        <v>55396860.542077839</v>
      </c>
      <c r="Y109" s="370">
        <v>56597467.954846866</v>
      </c>
      <c r="Z109" s="370">
        <v>57795750.257624231</v>
      </c>
      <c r="AA109" s="370">
        <v>58991631.006092742</v>
      </c>
      <c r="AB109" s="370">
        <v>60185050.032388985</v>
      </c>
      <c r="AC109" s="370">
        <v>61375968.99749241</v>
      </c>
      <c r="AD109" s="370">
        <v>62564370.880319253</v>
      </c>
      <c r="AE109" s="370">
        <v>63758979.047591776</v>
      </c>
      <c r="AF109" s="370">
        <v>64963060.647909895</v>
      </c>
      <c r="AG109" s="370">
        <v>66176640.926640637</v>
      </c>
      <c r="AH109" s="370">
        <v>67399750.960466102</v>
      </c>
    </row>
    <row r="110" spans="1:34">
      <c r="A110">
        <f t="shared" si="143"/>
        <v>106</v>
      </c>
      <c r="B110" s="51" t="s">
        <v>291</v>
      </c>
      <c r="C110" s="293" t="s">
        <v>242</v>
      </c>
      <c r="D110" s="179">
        <f t="shared" si="180"/>
        <v>296083061.11453384</v>
      </c>
      <c r="E110" s="117">
        <f>E108+E109</f>
        <v>271149342.46062583</v>
      </c>
      <c r="F110" s="117">
        <f t="shared" ref="F110:AH110" si="181">F108+F109</f>
        <v>253882599.76416972</v>
      </c>
      <c r="G110" s="117">
        <f t="shared" si="181"/>
        <v>257378437.80598515</v>
      </c>
      <c r="H110" s="117">
        <f t="shared" si="181"/>
        <v>261977202.70581666</v>
      </c>
      <c r="I110" s="117">
        <f t="shared" si="181"/>
        <v>261344079.97718808</v>
      </c>
      <c r="J110" s="117">
        <f t="shared" si="181"/>
        <v>267189288.58402359</v>
      </c>
      <c r="K110" s="117">
        <f t="shared" si="181"/>
        <v>277496082.71557283</v>
      </c>
      <c r="L110" s="117">
        <f t="shared" si="181"/>
        <v>292951430.465608</v>
      </c>
      <c r="M110" s="117">
        <f t="shared" si="181"/>
        <v>277769803.21578133</v>
      </c>
      <c r="N110" s="117">
        <f t="shared" si="181"/>
        <v>283918239.067276</v>
      </c>
      <c r="O110" s="117">
        <f t="shared" si="181"/>
        <v>269137113.1659593</v>
      </c>
      <c r="P110" s="117">
        <f t="shared" si="181"/>
        <v>269042658.06377953</v>
      </c>
      <c r="Q110" s="117">
        <f t="shared" si="181"/>
        <v>264076710.94114256</v>
      </c>
      <c r="R110" s="117">
        <f t="shared" si="181"/>
        <v>272235575.43137974</v>
      </c>
      <c r="S110" s="117">
        <f t="shared" si="181"/>
        <v>281113246.56819332</v>
      </c>
      <c r="T110" s="117">
        <f t="shared" si="181"/>
        <v>290708608.79798359</v>
      </c>
      <c r="U110" s="117">
        <f t="shared" si="181"/>
        <v>301034055.51304883</v>
      </c>
      <c r="V110" s="117">
        <f t="shared" si="181"/>
        <v>318564696.67184538</v>
      </c>
      <c r="W110" s="117">
        <f t="shared" si="181"/>
        <v>329189445.51266938</v>
      </c>
      <c r="X110" s="117">
        <f t="shared" si="181"/>
        <v>319789869.50501257</v>
      </c>
      <c r="Y110" s="117">
        <f t="shared" si="181"/>
        <v>320534013.20404816</v>
      </c>
      <c r="Z110" s="117">
        <f t="shared" si="181"/>
        <v>321253169.72041583</v>
      </c>
      <c r="AA110" s="117">
        <f t="shared" si="181"/>
        <v>321951757.06062931</v>
      </c>
      <c r="AB110" s="117">
        <f t="shared" si="181"/>
        <v>322634089.51188791</v>
      </c>
      <c r="AC110" s="117">
        <f t="shared" si="181"/>
        <v>323304634.50811547</v>
      </c>
      <c r="AD110" s="117">
        <f t="shared" si="181"/>
        <v>323967957.25226074</v>
      </c>
      <c r="AE110" s="117">
        <f t="shared" si="181"/>
        <v>327254485.7103318</v>
      </c>
      <c r="AF110" s="117">
        <f t="shared" si="181"/>
        <v>330557166.51302737</v>
      </c>
      <c r="AG110" s="117">
        <f t="shared" si="181"/>
        <v>333875756.35511965</v>
      </c>
      <c r="AH110" s="117">
        <f t="shared" si="181"/>
        <v>337210316.66711897</v>
      </c>
    </row>
    <row r="111" spans="1:34">
      <c r="A111">
        <f t="shared" si="143"/>
        <v>107</v>
      </c>
      <c r="B111" s="51" t="s">
        <v>260</v>
      </c>
      <c r="C111" s="293"/>
      <c r="D111" s="153"/>
      <c r="E111" s="117">
        <f>SUM($E$110:E110)</f>
        <v>271149342.46062583</v>
      </c>
      <c r="F111" s="117">
        <f>SUM($E$110:F110)</f>
        <v>525031942.22479558</v>
      </c>
      <c r="G111" s="117">
        <f>SUM($E$110:G110)</f>
        <v>782410380.03078079</v>
      </c>
      <c r="H111" s="117">
        <f>SUM($E$110:H110)</f>
        <v>1044387582.7365974</v>
      </c>
      <c r="I111" s="117">
        <f>SUM($E$110:I110)</f>
        <v>1305731662.7137854</v>
      </c>
      <c r="J111" s="117">
        <f>SUM($E$110:J110)</f>
        <v>1572920951.2978091</v>
      </c>
      <c r="K111" s="117">
        <f>SUM($E$110:K110)</f>
        <v>1850417034.013382</v>
      </c>
      <c r="L111" s="117">
        <f>SUM($E$110:L110)</f>
        <v>2143368464.4789901</v>
      </c>
      <c r="M111" s="117">
        <f>SUM($E$110:M110)</f>
        <v>2421138267.6947713</v>
      </c>
      <c r="N111" s="117">
        <f>SUM($E$110:N110)</f>
        <v>2705056506.7620473</v>
      </c>
      <c r="O111" s="117">
        <f>SUM($E$110:O110)</f>
        <v>2974193619.9280066</v>
      </c>
      <c r="P111" s="117">
        <f>SUM($E$110:P110)</f>
        <v>3243236277.991786</v>
      </c>
      <c r="Q111" s="117">
        <f>SUM($E$110:Q110)</f>
        <v>3507312988.9329286</v>
      </c>
      <c r="R111" s="117">
        <f>SUM($E$110:R110)</f>
        <v>3779548564.3643084</v>
      </c>
      <c r="S111" s="117">
        <f>SUM($E$110:S110)</f>
        <v>4060661810.9325018</v>
      </c>
      <c r="T111" s="117">
        <f>SUM($E$110:T110)</f>
        <v>4351370419.730485</v>
      </c>
      <c r="U111" s="117">
        <f>SUM($E$110:U110)</f>
        <v>4652404475.2435341</v>
      </c>
      <c r="V111" s="117">
        <f>SUM($E$110:V110)</f>
        <v>4970969171.9153795</v>
      </c>
      <c r="W111" s="117">
        <f>SUM($E$110:W110)</f>
        <v>5300158617.4280491</v>
      </c>
      <c r="X111" s="117">
        <f>SUM($E$110:X110)</f>
        <v>5619948486.9330616</v>
      </c>
      <c r="Y111" s="117">
        <f>SUM($E$110:Y110)</f>
        <v>5940482500.1371098</v>
      </c>
      <c r="Z111" s="117">
        <f>SUM($E$110:Z110)</f>
        <v>6261735669.8575258</v>
      </c>
      <c r="AA111" s="117">
        <f>SUM($E$110:AA110)</f>
        <v>6583687426.9181547</v>
      </c>
      <c r="AB111" s="117">
        <f>SUM($E$110:AB110)</f>
        <v>6906321516.4300423</v>
      </c>
      <c r="AC111" s="117">
        <f>SUM($E$110:AC110)</f>
        <v>7229626150.938158</v>
      </c>
      <c r="AD111" s="117">
        <f>SUM($E$110:AD110)</f>
        <v>7553594108.1904192</v>
      </c>
      <c r="AE111" s="117">
        <f>SUM($E$110:AE110)</f>
        <v>7880848593.9007511</v>
      </c>
      <c r="AF111" s="117">
        <f>SUM($E$110:AF110)</f>
        <v>8211405760.4137783</v>
      </c>
      <c r="AG111" s="117">
        <f>SUM($E$110:AG110)</f>
        <v>8545281516.768898</v>
      </c>
      <c r="AH111" s="117">
        <f>SUM($E$110:AH110)</f>
        <v>8882491833.4360161</v>
      </c>
    </row>
    <row r="112" spans="1:34">
      <c r="A112">
        <f t="shared" si="143"/>
        <v>108</v>
      </c>
      <c r="D112" s="373"/>
    </row>
    <row r="113" spans="1:34">
      <c r="A113">
        <f t="shared" si="143"/>
        <v>109</v>
      </c>
      <c r="B113" s="51" t="s">
        <v>241</v>
      </c>
      <c r="C113" s="293" t="s">
        <v>242</v>
      </c>
      <c r="D113" s="179">
        <f t="shared" ref="D113" si="182">AVERAGE(E113:AH113)</f>
        <v>374324766.78004295</v>
      </c>
      <c r="E113" s="117">
        <f>E105+E110</f>
        <v>344710278.52012515</v>
      </c>
      <c r="F113" s="117">
        <f t="shared" ref="F113:AH113" si="183">F105+F110</f>
        <v>322296230.6606558</v>
      </c>
      <c r="G113" s="117">
        <f t="shared" si="183"/>
        <v>326639530.2563585</v>
      </c>
      <c r="H113" s="117">
        <f t="shared" si="183"/>
        <v>332402581.48068058</v>
      </c>
      <c r="I113" s="117">
        <f t="shared" si="183"/>
        <v>331421729.48259777</v>
      </c>
      <c r="J113" s="117">
        <f t="shared" si="183"/>
        <v>338789588.92107761</v>
      </c>
      <c r="K113" s="117">
        <f t="shared" si="183"/>
        <v>351904552.48685431</v>
      </c>
      <c r="L113" s="117">
        <f t="shared" si="183"/>
        <v>371647529.06232321</v>
      </c>
      <c r="M113" s="117">
        <f t="shared" si="183"/>
        <v>351896585.81439078</v>
      </c>
      <c r="N113" s="117">
        <f t="shared" si="183"/>
        <v>359646874.63154715</v>
      </c>
      <c r="O113" s="117">
        <f t="shared" si="183"/>
        <v>340421275.46306461</v>
      </c>
      <c r="P113" s="117">
        <f t="shared" si="183"/>
        <v>340134988.36682248</v>
      </c>
      <c r="Q113" s="117">
        <f t="shared" si="183"/>
        <v>333571651.76310527</v>
      </c>
      <c r="R113" s="117">
        <f t="shared" si="183"/>
        <v>343925974.34707403</v>
      </c>
      <c r="S113" s="117">
        <f t="shared" si="183"/>
        <v>355201323.07470268</v>
      </c>
      <c r="T113" s="117">
        <f t="shared" si="183"/>
        <v>367395747.82886863</v>
      </c>
      <c r="U113" s="117">
        <f t="shared" si="183"/>
        <v>380524718.25093395</v>
      </c>
      <c r="V113" s="117">
        <f t="shared" si="183"/>
        <v>402932383.13146728</v>
      </c>
      <c r="W113" s="117">
        <f t="shared" si="183"/>
        <v>416428141.0270704</v>
      </c>
      <c r="X113" s="117">
        <f t="shared" si="183"/>
        <v>404112106.42127234</v>
      </c>
      <c r="Y113" s="117">
        <f t="shared" si="183"/>
        <v>404875911.27749753</v>
      </c>
      <c r="Z113" s="117">
        <f t="shared" si="183"/>
        <v>405607884.06532544</v>
      </c>
      <c r="AA113" s="117">
        <f t="shared" si="183"/>
        <v>406313732.49669445</v>
      </c>
      <c r="AB113" s="117">
        <f t="shared" si="183"/>
        <v>406999028.0874244</v>
      </c>
      <c r="AC113" s="117">
        <f t="shared" si="183"/>
        <v>407669536.23579264</v>
      </c>
      <c r="AD113" s="117">
        <f t="shared" si="183"/>
        <v>408331144.94072801</v>
      </c>
      <c r="AE113" s="117">
        <f t="shared" si="183"/>
        <v>412373719.23360538</v>
      </c>
      <c r="AF113" s="117">
        <f t="shared" si="183"/>
        <v>416435578.50252706</v>
      </c>
      <c r="AG113" s="117">
        <f t="shared" si="183"/>
        <v>420516404.97046882</v>
      </c>
      <c r="AH113" s="117">
        <f t="shared" si="183"/>
        <v>424616272.6002332</v>
      </c>
    </row>
    <row r="114" spans="1:34">
      <c r="A114">
        <f t="shared" si="143"/>
        <v>110</v>
      </c>
      <c r="B114" s="51" t="s">
        <v>260</v>
      </c>
      <c r="C114" s="293"/>
      <c r="D114" s="153"/>
      <c r="E114" s="117">
        <f>SUM($E$113:E113)</f>
        <v>344710278.52012515</v>
      </c>
      <c r="F114" s="117">
        <f>SUM($E$113:F113)</f>
        <v>667006509.18078089</v>
      </c>
      <c r="G114" s="117">
        <f>SUM($E$113:G113)</f>
        <v>993646039.43713939</v>
      </c>
      <c r="H114" s="117">
        <f>SUM($E$113:H113)</f>
        <v>1326048620.91782</v>
      </c>
      <c r="I114" s="117">
        <f>SUM($E$113:I113)</f>
        <v>1657470350.4004178</v>
      </c>
      <c r="J114" s="117">
        <f>SUM($E$113:J113)</f>
        <v>1996259939.3214955</v>
      </c>
      <c r="K114" s="117">
        <f>SUM($E$113:K113)</f>
        <v>2348164491.8083496</v>
      </c>
      <c r="L114" s="117">
        <f>SUM($E$113:L113)</f>
        <v>2719812020.8706727</v>
      </c>
      <c r="M114" s="117">
        <f>SUM($E$113:M113)</f>
        <v>3071708606.6850634</v>
      </c>
      <c r="N114" s="117">
        <f>SUM($E$113:N113)</f>
        <v>3431355481.3166103</v>
      </c>
      <c r="O114" s="117">
        <f>SUM($E$113:O113)</f>
        <v>3771776756.779675</v>
      </c>
      <c r="P114" s="117">
        <f>SUM($E$113:P113)</f>
        <v>4111911745.1464977</v>
      </c>
      <c r="Q114" s="117">
        <f>SUM($E$113:Q113)</f>
        <v>4445483396.9096031</v>
      </c>
      <c r="R114" s="117">
        <f>SUM($E$113:R113)</f>
        <v>4789409371.2566776</v>
      </c>
      <c r="S114" s="117">
        <f>SUM($E$113:S113)</f>
        <v>5144610694.3313799</v>
      </c>
      <c r="T114" s="117">
        <f>SUM($E$113:T113)</f>
        <v>5512006442.1602488</v>
      </c>
      <c r="U114" s="117">
        <f>SUM($E$113:U113)</f>
        <v>5892531160.4111824</v>
      </c>
      <c r="V114" s="117">
        <f>SUM($E$113:V113)</f>
        <v>6295463543.5426493</v>
      </c>
      <c r="W114" s="117">
        <f>SUM($E$113:W113)</f>
        <v>6711891684.5697193</v>
      </c>
      <c r="X114" s="117">
        <f>SUM($E$113:X113)</f>
        <v>7116003790.9909916</v>
      </c>
      <c r="Y114" s="117">
        <f>SUM($E$113:Y113)</f>
        <v>7520879702.2684889</v>
      </c>
      <c r="Z114" s="117">
        <f>SUM($E$113:Z113)</f>
        <v>7926487586.3338146</v>
      </c>
      <c r="AA114" s="117">
        <f>SUM($E$113:AA113)</f>
        <v>8332801318.8305092</v>
      </c>
      <c r="AB114" s="117">
        <f>SUM($E$113:AB113)</f>
        <v>8739800346.9179344</v>
      </c>
      <c r="AC114" s="117">
        <f>SUM($E$113:AC113)</f>
        <v>9147469883.1537266</v>
      </c>
      <c r="AD114" s="117">
        <f>SUM($E$113:AD113)</f>
        <v>9555801028.0944538</v>
      </c>
      <c r="AE114" s="117">
        <f>SUM($E$113:AE113)</f>
        <v>9968174747.3280602</v>
      </c>
      <c r="AF114" s="117">
        <f>SUM($E$113:AF113)</f>
        <v>10384610325.830587</v>
      </c>
      <c r="AG114" s="117">
        <f>SUM($E$113:AG113)</f>
        <v>10805126730.801056</v>
      </c>
      <c r="AH114" s="117">
        <f>SUM($E$113:AH113)</f>
        <v>11229743003.401289</v>
      </c>
    </row>
    <row r="116" spans="1:34">
      <c r="B116" t="s">
        <v>289</v>
      </c>
    </row>
  </sheetData>
  <mergeCells count="8">
    <mergeCell ref="F1:L1"/>
    <mergeCell ref="AE1:AF1"/>
    <mergeCell ref="AG1:AH1"/>
    <mergeCell ref="M1:V1"/>
    <mergeCell ref="W1:X1"/>
    <mergeCell ref="Y1:Z1"/>
    <mergeCell ref="AA1:AB1"/>
    <mergeCell ref="AC1:AD1"/>
  </mergeCells>
  <pageMargins left="0.7" right="0.7" top="0.75" bottom="0.75" header="0.3" footer="0.3"/>
  <pageSetup scale="50" orientation="landscape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Reproduction Cost New Less Depreciation </oddFooter>
  </headerFooter>
  <ignoredErrors>
    <ignoredError sqref="D16 O9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7CDD2-B53B-48A3-A537-73717FA3D6DB}">
  <sheetPr>
    <tabColor theme="7" tint="0.79998168889431442"/>
  </sheetPr>
  <dimension ref="A1:AU106"/>
  <sheetViews>
    <sheetView view="pageBreakPreview" zoomScaleNormal="40" zoomScaleSheetLayoutView="100" workbookViewId="0">
      <selection activeCell="E1" sqref="E1"/>
    </sheetView>
  </sheetViews>
  <sheetFormatPr defaultColWidth="8.85546875" defaultRowHeight="15"/>
  <cols>
    <col min="1" max="1" width="5.140625" style="2" customWidth="1"/>
    <col min="2" max="2" width="39.85546875" customWidth="1"/>
    <col min="3" max="3" width="18.28515625" customWidth="1"/>
    <col min="4" max="34" width="11.42578125" customWidth="1"/>
  </cols>
  <sheetData>
    <row r="1" spans="1:47" ht="86.1" customHeight="1">
      <c r="A1" s="16"/>
      <c r="B1" s="342" t="str">
        <f>'Pro Forma'!B1</f>
        <v>City of San Diego Electric Municipalization - Pro Forma Financial Analysis  ($000)</v>
      </c>
      <c r="C1" s="341" t="str">
        <f>'Pro Forma'!D1</f>
        <v xml:space="preserve"> PROPRIETARY AND CONFIDENTIAL</v>
      </c>
      <c r="D1" s="3"/>
      <c r="E1" s="340" t="s">
        <v>357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47">
      <c r="A2" s="5" t="s">
        <v>3</v>
      </c>
      <c r="B2" s="1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47" ht="31.5">
      <c r="A3" s="7" t="s">
        <v>4</v>
      </c>
      <c r="B3" s="102" t="s">
        <v>76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47" s="2" customFormat="1" ht="15.75" thickBot="1">
      <c r="A4" s="2">
        <v>1</v>
      </c>
      <c r="C4" s="103" t="s">
        <v>77</v>
      </c>
      <c r="D4" s="103">
        <v>0</v>
      </c>
      <c r="E4" s="103">
        <f>D4+1</f>
        <v>1</v>
      </c>
      <c r="F4" s="103">
        <f t="shared" ref="F4:AH4" si="0">E4+1</f>
        <v>2</v>
      </c>
      <c r="G4" s="103">
        <f t="shared" si="0"/>
        <v>3</v>
      </c>
      <c r="H4" s="103">
        <f t="shared" si="0"/>
        <v>4</v>
      </c>
      <c r="I4" s="103">
        <f t="shared" si="0"/>
        <v>5</v>
      </c>
      <c r="J4" s="103">
        <f t="shared" si="0"/>
        <v>6</v>
      </c>
      <c r="K4" s="103">
        <f t="shared" si="0"/>
        <v>7</v>
      </c>
      <c r="L4" s="103">
        <f t="shared" si="0"/>
        <v>8</v>
      </c>
      <c r="M4" s="103">
        <f t="shared" si="0"/>
        <v>9</v>
      </c>
      <c r="N4" s="103">
        <f t="shared" si="0"/>
        <v>10</v>
      </c>
      <c r="O4" s="103">
        <f t="shared" si="0"/>
        <v>11</v>
      </c>
      <c r="P4" s="103">
        <f t="shared" si="0"/>
        <v>12</v>
      </c>
      <c r="Q4" s="103">
        <f t="shared" si="0"/>
        <v>13</v>
      </c>
      <c r="R4" s="103">
        <f t="shared" si="0"/>
        <v>14</v>
      </c>
      <c r="S4" s="103">
        <f t="shared" si="0"/>
        <v>15</v>
      </c>
      <c r="T4" s="103">
        <f t="shared" si="0"/>
        <v>16</v>
      </c>
      <c r="U4" s="103">
        <f t="shared" si="0"/>
        <v>17</v>
      </c>
      <c r="V4" s="103">
        <f t="shared" si="0"/>
        <v>18</v>
      </c>
      <c r="W4" s="103">
        <f t="shared" si="0"/>
        <v>19</v>
      </c>
      <c r="X4" s="103">
        <f t="shared" si="0"/>
        <v>20</v>
      </c>
      <c r="Y4" s="103">
        <f t="shared" si="0"/>
        <v>21</v>
      </c>
      <c r="Z4" s="103">
        <f t="shared" si="0"/>
        <v>22</v>
      </c>
      <c r="AA4" s="103">
        <f t="shared" si="0"/>
        <v>23</v>
      </c>
      <c r="AB4" s="103">
        <f t="shared" si="0"/>
        <v>24</v>
      </c>
      <c r="AC4" s="103">
        <f t="shared" si="0"/>
        <v>25</v>
      </c>
      <c r="AD4" s="103">
        <f t="shared" si="0"/>
        <v>26</v>
      </c>
      <c r="AE4" s="103">
        <f t="shared" si="0"/>
        <v>27</v>
      </c>
      <c r="AF4" s="103">
        <f t="shared" si="0"/>
        <v>28</v>
      </c>
      <c r="AG4" s="103">
        <f t="shared" si="0"/>
        <v>29</v>
      </c>
      <c r="AH4" s="103">
        <f t="shared" si="0"/>
        <v>30</v>
      </c>
    </row>
    <row r="5" spans="1:47">
      <c r="A5" s="2">
        <f t="shared" ref="A5:A6" si="1">A4+1</f>
        <v>2</v>
      </c>
      <c r="B5" s="101" t="s">
        <v>75</v>
      </c>
      <c r="C5" s="94"/>
      <c r="D5" s="94">
        <v>2023</v>
      </c>
      <c r="E5" s="94">
        <f>D5+1</f>
        <v>2024</v>
      </c>
      <c r="F5" s="94">
        <f t="shared" ref="F5:AH5" si="2">E5+1</f>
        <v>2025</v>
      </c>
      <c r="G5" s="94">
        <f t="shared" si="2"/>
        <v>2026</v>
      </c>
      <c r="H5" s="94">
        <f t="shared" si="2"/>
        <v>2027</v>
      </c>
      <c r="I5" s="94">
        <f t="shared" si="2"/>
        <v>2028</v>
      </c>
      <c r="J5" s="94">
        <f t="shared" si="2"/>
        <v>2029</v>
      </c>
      <c r="K5" s="94">
        <f t="shared" si="2"/>
        <v>2030</v>
      </c>
      <c r="L5" s="94">
        <f t="shared" si="2"/>
        <v>2031</v>
      </c>
      <c r="M5" s="94">
        <f t="shared" si="2"/>
        <v>2032</v>
      </c>
      <c r="N5" s="94">
        <f t="shared" si="2"/>
        <v>2033</v>
      </c>
      <c r="O5" s="94">
        <f t="shared" si="2"/>
        <v>2034</v>
      </c>
      <c r="P5" s="94">
        <f t="shared" si="2"/>
        <v>2035</v>
      </c>
      <c r="Q5" s="94">
        <f t="shared" si="2"/>
        <v>2036</v>
      </c>
      <c r="R5" s="94">
        <f t="shared" si="2"/>
        <v>2037</v>
      </c>
      <c r="S5" s="94">
        <f t="shared" si="2"/>
        <v>2038</v>
      </c>
      <c r="T5" s="94">
        <f t="shared" si="2"/>
        <v>2039</v>
      </c>
      <c r="U5" s="94">
        <f t="shared" si="2"/>
        <v>2040</v>
      </c>
      <c r="V5" s="94">
        <f t="shared" si="2"/>
        <v>2041</v>
      </c>
      <c r="W5" s="94">
        <f t="shared" si="2"/>
        <v>2042</v>
      </c>
      <c r="X5" s="94">
        <f t="shared" si="2"/>
        <v>2043</v>
      </c>
      <c r="Y5" s="94">
        <f t="shared" si="2"/>
        <v>2044</v>
      </c>
      <c r="Z5" s="94">
        <f t="shared" si="2"/>
        <v>2045</v>
      </c>
      <c r="AA5" s="94">
        <f t="shared" si="2"/>
        <v>2046</v>
      </c>
      <c r="AB5" s="94">
        <f t="shared" si="2"/>
        <v>2047</v>
      </c>
      <c r="AC5" s="94">
        <f t="shared" si="2"/>
        <v>2048</v>
      </c>
      <c r="AD5" s="94">
        <f t="shared" si="2"/>
        <v>2049</v>
      </c>
      <c r="AE5" s="94">
        <f t="shared" si="2"/>
        <v>2050</v>
      </c>
      <c r="AF5" s="94">
        <f t="shared" si="2"/>
        <v>2051</v>
      </c>
      <c r="AG5" s="94">
        <f t="shared" si="2"/>
        <v>2052</v>
      </c>
      <c r="AH5" s="94">
        <f t="shared" si="2"/>
        <v>2053</v>
      </c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</row>
    <row r="6" spans="1:47" ht="15.75">
      <c r="A6" s="2">
        <f t="shared" si="1"/>
        <v>3</v>
      </c>
      <c r="B6" s="90" t="s">
        <v>8</v>
      </c>
      <c r="C6" s="100"/>
      <c r="D6" s="100">
        <f t="shared" ref="D6:AH6" si="3">D18</f>
        <v>0.39095999999999997</v>
      </c>
      <c r="E6" s="100">
        <f t="shared" si="3"/>
        <v>0.373351616</v>
      </c>
      <c r="F6" s="100">
        <f t="shared" si="3"/>
        <v>0.39884526225920003</v>
      </c>
      <c r="G6" s="100">
        <f t="shared" si="3"/>
        <v>0.42254690711624959</v>
      </c>
      <c r="H6" s="100">
        <f t="shared" si="3"/>
        <v>0.44406268251618669</v>
      </c>
      <c r="I6" s="100">
        <f t="shared" si="3"/>
        <v>0.44406268251618669</v>
      </c>
      <c r="J6" s="100">
        <f t="shared" si="3"/>
        <v>0.45738456299167229</v>
      </c>
      <c r="K6" s="100">
        <f t="shared" si="3"/>
        <v>0.47110609988142249</v>
      </c>
      <c r="L6" s="100">
        <f t="shared" si="3"/>
        <v>0.48523928287786511</v>
      </c>
      <c r="M6" s="100">
        <f t="shared" si="3"/>
        <v>0.49979646136420108</v>
      </c>
      <c r="N6" s="100">
        <f t="shared" si="3"/>
        <v>0.51479035520512717</v>
      </c>
      <c r="O6" s="100">
        <f t="shared" si="3"/>
        <v>0.53023406586128097</v>
      </c>
      <c r="P6" s="100">
        <f t="shared" si="3"/>
        <v>0.54614108783711934</v>
      </c>
      <c r="Q6" s="100">
        <f t="shared" si="3"/>
        <v>0.56252532047223303</v>
      </c>
      <c r="R6" s="100">
        <f t="shared" si="3"/>
        <v>0.57940108008640001</v>
      </c>
      <c r="S6" s="100">
        <f t="shared" si="3"/>
        <v>0.59678311248899196</v>
      </c>
      <c r="T6" s="100">
        <f t="shared" si="3"/>
        <v>0.61468660586366175</v>
      </c>
      <c r="U6" s="100">
        <f t="shared" si="3"/>
        <v>0.63312720403957168</v>
      </c>
      <c r="V6" s="100">
        <f t="shared" si="3"/>
        <v>0.65212102016075879</v>
      </c>
      <c r="W6" s="100">
        <f t="shared" si="3"/>
        <v>0.67168465076558159</v>
      </c>
      <c r="X6" s="100">
        <f t="shared" si="3"/>
        <v>0.69183519028854912</v>
      </c>
      <c r="Y6" s="100">
        <f t="shared" si="3"/>
        <v>0.71259024599720555</v>
      </c>
      <c r="Z6" s="100">
        <f t="shared" si="3"/>
        <v>0.73396795337712173</v>
      </c>
      <c r="AA6" s="100">
        <f t="shared" si="3"/>
        <v>0.75598699197843544</v>
      </c>
      <c r="AB6" s="100">
        <f t="shared" si="3"/>
        <v>0.77866660173778846</v>
      </c>
      <c r="AC6" s="100">
        <f t="shared" si="3"/>
        <v>0.80202659978992219</v>
      </c>
      <c r="AD6" s="100">
        <f t="shared" si="3"/>
        <v>0.82608739778361984</v>
      </c>
      <c r="AE6" s="100">
        <f t="shared" si="3"/>
        <v>0.85087001971712839</v>
      </c>
      <c r="AF6" s="100">
        <f t="shared" si="3"/>
        <v>0.87639612030864233</v>
      </c>
      <c r="AG6" s="100">
        <f t="shared" si="3"/>
        <v>0.90268800391790149</v>
      </c>
      <c r="AH6" s="100">
        <f t="shared" si="3"/>
        <v>0.92976864403543868</v>
      </c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</row>
    <row r="7" spans="1:47" ht="15.75">
      <c r="A7" s="2">
        <f>A6+1</f>
        <v>4</v>
      </c>
      <c r="B7" s="90" t="s">
        <v>9</v>
      </c>
      <c r="C7" s="100"/>
      <c r="D7" s="100">
        <f t="shared" ref="D7:AH7" si="4">D25</f>
        <v>0.39167000000000002</v>
      </c>
      <c r="E7" s="100">
        <f t="shared" si="4"/>
        <v>0.37611848800000003</v>
      </c>
      <c r="F7" s="100">
        <f t="shared" si="4"/>
        <v>0.40413671474559998</v>
      </c>
      <c r="G7" s="100">
        <f t="shared" si="4"/>
        <v>0.43018548207753277</v>
      </c>
      <c r="H7" s="100">
        <f t="shared" si="4"/>
        <v>0.45383191804176021</v>
      </c>
      <c r="I7" s="100">
        <f t="shared" si="4"/>
        <v>0.45383191804176021</v>
      </c>
      <c r="J7" s="100">
        <f t="shared" si="4"/>
        <v>0.46744687558301301</v>
      </c>
      <c r="K7" s="100">
        <f t="shared" si="4"/>
        <v>0.48147028185050339</v>
      </c>
      <c r="L7" s="100">
        <f t="shared" si="4"/>
        <v>0.49591439030601847</v>
      </c>
      <c r="M7" s="100">
        <f t="shared" si="4"/>
        <v>0.51079182201519902</v>
      </c>
      <c r="N7" s="100">
        <f t="shared" si="4"/>
        <v>0.52611557667565501</v>
      </c>
      <c r="O7" s="100">
        <f t="shared" si="4"/>
        <v>0.5418990439759247</v>
      </c>
      <c r="P7" s="100">
        <f t="shared" si="4"/>
        <v>0.55815601529520242</v>
      </c>
      <c r="Q7" s="100">
        <f t="shared" si="4"/>
        <v>0.57490069575405855</v>
      </c>
      <c r="R7" s="100">
        <f t="shared" si="4"/>
        <v>0.59214771662668031</v>
      </c>
      <c r="S7" s="100">
        <f t="shared" si="4"/>
        <v>0.60991214812548078</v>
      </c>
      <c r="T7" s="100">
        <f t="shared" si="4"/>
        <v>0.62820951256924518</v>
      </c>
      <c r="U7" s="100">
        <f t="shared" si="4"/>
        <v>0.64705579794632251</v>
      </c>
      <c r="V7" s="100">
        <f t="shared" si="4"/>
        <v>0.66646747188471223</v>
      </c>
      <c r="W7" s="100">
        <f t="shared" si="4"/>
        <v>0.68646149604125362</v>
      </c>
      <c r="X7" s="100">
        <f t="shared" si="4"/>
        <v>0.70705534092249123</v>
      </c>
      <c r="Y7" s="100">
        <f t="shared" si="4"/>
        <v>0.72826700115016596</v>
      </c>
      <c r="Z7" s="100">
        <f t="shared" si="4"/>
        <v>0.75011501118467105</v>
      </c>
      <c r="AA7" s="100">
        <f t="shared" si="4"/>
        <v>0.77261846152021119</v>
      </c>
      <c r="AB7" s="100">
        <f t="shared" si="4"/>
        <v>0.79579701536581759</v>
      </c>
      <c r="AC7" s="100">
        <f t="shared" si="4"/>
        <v>0.81967092582679202</v>
      </c>
      <c r="AD7" s="100">
        <f t="shared" si="4"/>
        <v>0.84426105360159576</v>
      </c>
      <c r="AE7" s="100">
        <f t="shared" si="4"/>
        <v>0.86958888520964361</v>
      </c>
      <c r="AF7" s="100">
        <f t="shared" si="4"/>
        <v>0.89567655176593297</v>
      </c>
      <c r="AG7" s="100">
        <f t="shared" si="4"/>
        <v>0.92254684831891098</v>
      </c>
      <c r="AH7" s="100">
        <f t="shared" si="4"/>
        <v>0.95022325376847827</v>
      </c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</row>
    <row r="8" spans="1:47" ht="15.75">
      <c r="A8" s="2">
        <f t="shared" ref="A8:A71" si="5">A7+1</f>
        <v>5</v>
      </c>
      <c r="B8" s="90" t="s">
        <v>59</v>
      </c>
      <c r="C8" s="100"/>
      <c r="D8" s="100">
        <f t="shared" ref="D8:AH8" si="6">D32</f>
        <v>0.36107</v>
      </c>
      <c r="E8" s="100">
        <f t="shared" si="6"/>
        <v>0.34265772</v>
      </c>
      <c r="F8" s="100">
        <f t="shared" si="6"/>
        <v>0.36365134406400001</v>
      </c>
      <c r="G8" s="100">
        <f t="shared" si="6"/>
        <v>0.383169282642432</v>
      </c>
      <c r="H8" s="100">
        <f t="shared" si="6"/>
        <v>0.40088719147348961</v>
      </c>
      <c r="I8" s="100">
        <f t="shared" si="6"/>
        <v>0.40088719147348961</v>
      </c>
      <c r="J8" s="100">
        <f t="shared" si="6"/>
        <v>0.41291380721769433</v>
      </c>
      <c r="K8" s="100">
        <f t="shared" si="6"/>
        <v>0.42530122143422516</v>
      </c>
      <c r="L8" s="100">
        <f t="shared" si="6"/>
        <v>0.43806025807725191</v>
      </c>
      <c r="M8" s="100">
        <f t="shared" si="6"/>
        <v>0.45120206581956945</v>
      </c>
      <c r="N8" s="100">
        <f t="shared" si="6"/>
        <v>0.46473812779415657</v>
      </c>
      <c r="O8" s="100">
        <f t="shared" si="6"/>
        <v>0.47868027162798127</v>
      </c>
      <c r="P8" s="100">
        <f t="shared" si="6"/>
        <v>0.49304067977682076</v>
      </c>
      <c r="Q8" s="100">
        <f t="shared" si="6"/>
        <v>0.50783190017012536</v>
      </c>
      <c r="R8" s="100">
        <f t="shared" si="6"/>
        <v>0.52306685717522916</v>
      </c>
      <c r="S8" s="100">
        <f t="shared" si="6"/>
        <v>0.53875886289048602</v>
      </c>
      <c r="T8" s="100">
        <f t="shared" si="6"/>
        <v>0.55492162877720064</v>
      </c>
      <c r="U8" s="100">
        <f t="shared" si="6"/>
        <v>0.57156927764051668</v>
      </c>
      <c r="V8" s="100">
        <f t="shared" si="6"/>
        <v>0.58871635596973226</v>
      </c>
      <c r="W8" s="100">
        <f t="shared" si="6"/>
        <v>0.60637784664882421</v>
      </c>
      <c r="X8" s="100">
        <f t="shared" si="6"/>
        <v>0.62456918204828904</v>
      </c>
      <c r="Y8" s="100">
        <f t="shared" si="6"/>
        <v>0.64330625750973769</v>
      </c>
      <c r="Z8" s="100">
        <f t="shared" si="6"/>
        <v>0.66260544523502984</v>
      </c>
      <c r="AA8" s="100">
        <f t="shared" si="6"/>
        <v>0.68248360859208079</v>
      </c>
      <c r="AB8" s="100">
        <f t="shared" si="6"/>
        <v>0.70295811684984322</v>
      </c>
      <c r="AC8" s="100">
        <f t="shared" si="6"/>
        <v>0.7240468603553385</v>
      </c>
      <c r="AD8" s="100">
        <f t="shared" si="6"/>
        <v>0.74576826616599878</v>
      </c>
      <c r="AE8" s="100">
        <f t="shared" si="6"/>
        <v>0.76814131415097875</v>
      </c>
      <c r="AF8" s="100">
        <f t="shared" si="6"/>
        <v>0.79118555357550813</v>
      </c>
      <c r="AG8" s="100">
        <f t="shared" si="6"/>
        <v>0.81492112018277341</v>
      </c>
      <c r="AH8" s="100">
        <f t="shared" si="6"/>
        <v>0.83936875378825659</v>
      </c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</row>
    <row r="9" spans="1:47" ht="15.75">
      <c r="A9" s="2">
        <f t="shared" si="5"/>
        <v>6</v>
      </c>
      <c r="B9" s="90" t="s">
        <v>58</v>
      </c>
      <c r="C9" s="100"/>
      <c r="D9" s="100">
        <f t="shared" ref="D9:AH9" si="7">D39</f>
        <v>0.31061</v>
      </c>
      <c r="E9" s="100">
        <f t="shared" si="7"/>
        <v>0.29397716000000002</v>
      </c>
      <c r="F9" s="100">
        <f t="shared" si="7"/>
        <v>0.31109522499200004</v>
      </c>
      <c r="G9" s="100">
        <f t="shared" si="7"/>
        <v>0.32701002560369602</v>
      </c>
      <c r="H9" s="100">
        <f t="shared" si="7"/>
        <v>0.34145709362624244</v>
      </c>
      <c r="I9" s="100">
        <f t="shared" si="7"/>
        <v>0.34145709362624244</v>
      </c>
      <c r="J9" s="100">
        <f t="shared" si="7"/>
        <v>0.35170080643502966</v>
      </c>
      <c r="K9" s="100">
        <f t="shared" si="7"/>
        <v>0.36225183062808058</v>
      </c>
      <c r="L9" s="100">
        <f t="shared" si="7"/>
        <v>0.37311938554692303</v>
      </c>
      <c r="M9" s="100">
        <f t="shared" si="7"/>
        <v>0.38431296711333074</v>
      </c>
      <c r="N9" s="100">
        <f t="shared" si="7"/>
        <v>0.39584235612673063</v>
      </c>
      <c r="O9" s="100">
        <f t="shared" si="7"/>
        <v>0.40771762681053259</v>
      </c>
      <c r="P9" s="100">
        <f t="shared" si="7"/>
        <v>0.41994915561484858</v>
      </c>
      <c r="Q9" s="100">
        <f t="shared" si="7"/>
        <v>0.43254763028329402</v>
      </c>
      <c r="R9" s="100">
        <f t="shared" si="7"/>
        <v>0.44552405919179283</v>
      </c>
      <c r="S9" s="100">
        <f t="shared" si="7"/>
        <v>0.45888978096754662</v>
      </c>
      <c r="T9" s="100">
        <f t="shared" si="7"/>
        <v>0.4726564743965731</v>
      </c>
      <c r="U9" s="100">
        <f t="shared" si="7"/>
        <v>0.48683616862847023</v>
      </c>
      <c r="V9" s="100">
        <f t="shared" si="7"/>
        <v>0.5014412536873244</v>
      </c>
      <c r="W9" s="100">
        <f t="shared" si="7"/>
        <v>0.51648449129794416</v>
      </c>
      <c r="X9" s="100">
        <f t="shared" si="7"/>
        <v>0.53197902603688252</v>
      </c>
      <c r="Y9" s="100">
        <f t="shared" si="7"/>
        <v>0.54793839681798895</v>
      </c>
      <c r="Z9" s="100">
        <f t="shared" si="7"/>
        <v>0.56437654872252874</v>
      </c>
      <c r="AA9" s="100">
        <f t="shared" si="7"/>
        <v>0.58130784518420464</v>
      </c>
      <c r="AB9" s="100">
        <f t="shared" si="7"/>
        <v>0.5987470805397308</v>
      </c>
      <c r="AC9" s="100">
        <f t="shared" si="7"/>
        <v>0.6167094929559227</v>
      </c>
      <c r="AD9" s="100">
        <f t="shared" si="7"/>
        <v>0.63521077774460033</v>
      </c>
      <c r="AE9" s="100">
        <f t="shared" si="7"/>
        <v>0.65426710107693831</v>
      </c>
      <c r="AF9" s="100">
        <f t="shared" si="7"/>
        <v>0.67389511410924652</v>
      </c>
      <c r="AG9" s="100">
        <f t="shared" si="7"/>
        <v>0.69411196753252391</v>
      </c>
      <c r="AH9" s="100">
        <f t="shared" si="7"/>
        <v>0.71493532655849967</v>
      </c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</row>
    <row r="10" spans="1:47" ht="15.75">
      <c r="A10" s="2">
        <f t="shared" si="5"/>
        <v>7</v>
      </c>
      <c r="B10" s="89" t="s">
        <v>66</v>
      </c>
      <c r="C10" s="100"/>
      <c r="D10" s="100">
        <f t="shared" ref="D10:AH10" si="8">D46</f>
        <v>0.34934999999999999</v>
      </c>
      <c r="E10" s="100">
        <f t="shared" si="8"/>
        <v>0.33713858400000002</v>
      </c>
      <c r="F10" s="100">
        <f t="shared" si="8"/>
        <v>0.3640986251808</v>
      </c>
      <c r="G10" s="100">
        <f t="shared" si="8"/>
        <v>0.38916358901147041</v>
      </c>
      <c r="H10" s="100">
        <f t="shared" si="8"/>
        <v>0.41191695214052132</v>
      </c>
      <c r="I10" s="100">
        <f t="shared" si="8"/>
        <v>0.41191695214052132</v>
      </c>
      <c r="J10" s="100">
        <f t="shared" si="8"/>
        <v>0.42427446070473696</v>
      </c>
      <c r="K10" s="100">
        <f t="shared" si="8"/>
        <v>0.43700269452587909</v>
      </c>
      <c r="L10" s="100">
        <f t="shared" si="8"/>
        <v>0.4501127753616555</v>
      </c>
      <c r="M10" s="100">
        <f t="shared" si="8"/>
        <v>0.46361615862250516</v>
      </c>
      <c r="N10" s="100">
        <f t="shared" si="8"/>
        <v>0.47752464338118028</v>
      </c>
      <c r="O10" s="100">
        <f t="shared" si="8"/>
        <v>0.49185038268261572</v>
      </c>
      <c r="P10" s="100">
        <f t="shared" si="8"/>
        <v>0.50660589416309421</v>
      </c>
      <c r="Q10" s="100">
        <f t="shared" si="8"/>
        <v>0.52180407098798709</v>
      </c>
      <c r="R10" s="100">
        <f t="shared" si="8"/>
        <v>0.53745819311762677</v>
      </c>
      <c r="S10" s="100">
        <f t="shared" si="8"/>
        <v>0.55358193891115559</v>
      </c>
      <c r="T10" s="100">
        <f t="shared" si="8"/>
        <v>0.57018939707849015</v>
      </c>
      <c r="U10" s="100">
        <f t="shared" si="8"/>
        <v>0.58729507899084488</v>
      </c>
      <c r="V10" s="100">
        <f t="shared" si="8"/>
        <v>0.60491393136057026</v>
      </c>
      <c r="W10" s="100">
        <f t="shared" si="8"/>
        <v>0.62306134930138746</v>
      </c>
      <c r="X10" s="100">
        <f t="shared" si="8"/>
        <v>0.64175318978042906</v>
      </c>
      <c r="Y10" s="100">
        <f t="shared" si="8"/>
        <v>0.66100578547384192</v>
      </c>
      <c r="Z10" s="100">
        <f t="shared" si="8"/>
        <v>0.68083595903805727</v>
      </c>
      <c r="AA10" s="100">
        <f t="shared" si="8"/>
        <v>0.70126103780919891</v>
      </c>
      <c r="AB10" s="100">
        <f t="shared" si="8"/>
        <v>0.72229886894347495</v>
      </c>
      <c r="AC10" s="100">
        <f t="shared" si="8"/>
        <v>0.7439678350117791</v>
      </c>
      <c r="AD10" s="100">
        <f t="shared" si="8"/>
        <v>0.76628687006213259</v>
      </c>
      <c r="AE10" s="100">
        <f t="shared" si="8"/>
        <v>0.78927547616399663</v>
      </c>
      <c r="AF10" s="100">
        <f t="shared" si="8"/>
        <v>0.81295374044891655</v>
      </c>
      <c r="AG10" s="100">
        <f t="shared" si="8"/>
        <v>0.83734235266238399</v>
      </c>
      <c r="AH10" s="100">
        <f t="shared" si="8"/>
        <v>0.86246262324225564</v>
      </c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</row>
    <row r="11" spans="1:47" ht="15.75">
      <c r="A11" s="2">
        <f t="shared" si="5"/>
        <v>8</v>
      </c>
      <c r="B11" s="99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</row>
    <row r="12" spans="1:47" ht="15.75">
      <c r="A12" s="2">
        <f t="shared" si="5"/>
        <v>9</v>
      </c>
      <c r="B12" s="95" t="s">
        <v>80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</row>
    <row r="13" spans="1:47" ht="16.5" thickBot="1">
      <c r="A13" s="2">
        <f t="shared" si="5"/>
        <v>10</v>
      </c>
      <c r="B13" s="97" t="s">
        <v>74</v>
      </c>
      <c r="C13" s="95"/>
      <c r="D13" s="95"/>
      <c r="E13" s="95"/>
      <c r="F13" s="95"/>
      <c r="G13" s="80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80"/>
      <c r="AH13" s="80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</row>
    <row r="14" spans="1:47" ht="18">
      <c r="A14" s="2">
        <f t="shared" si="5"/>
        <v>11</v>
      </c>
      <c r="B14" s="96"/>
      <c r="C14" s="104" t="s">
        <v>78</v>
      </c>
      <c r="D14" s="94">
        <v>2023</v>
      </c>
      <c r="E14" s="94">
        <f t="shared" ref="E14:AH14" si="9">D14+1</f>
        <v>2024</v>
      </c>
      <c r="F14" s="94">
        <f t="shared" si="9"/>
        <v>2025</v>
      </c>
      <c r="G14" s="94">
        <f t="shared" si="9"/>
        <v>2026</v>
      </c>
      <c r="H14" s="94">
        <f t="shared" si="9"/>
        <v>2027</v>
      </c>
      <c r="I14" s="94">
        <f t="shared" si="9"/>
        <v>2028</v>
      </c>
      <c r="J14" s="94">
        <f t="shared" si="9"/>
        <v>2029</v>
      </c>
      <c r="K14" s="94">
        <f t="shared" si="9"/>
        <v>2030</v>
      </c>
      <c r="L14" s="94">
        <f t="shared" si="9"/>
        <v>2031</v>
      </c>
      <c r="M14" s="94">
        <f t="shared" si="9"/>
        <v>2032</v>
      </c>
      <c r="N14" s="94">
        <f t="shared" si="9"/>
        <v>2033</v>
      </c>
      <c r="O14" s="94">
        <f t="shared" si="9"/>
        <v>2034</v>
      </c>
      <c r="P14" s="94">
        <f t="shared" si="9"/>
        <v>2035</v>
      </c>
      <c r="Q14" s="94">
        <f t="shared" si="9"/>
        <v>2036</v>
      </c>
      <c r="R14" s="94">
        <f t="shared" si="9"/>
        <v>2037</v>
      </c>
      <c r="S14" s="94">
        <f t="shared" si="9"/>
        <v>2038</v>
      </c>
      <c r="T14" s="94">
        <f t="shared" si="9"/>
        <v>2039</v>
      </c>
      <c r="U14" s="94">
        <f t="shared" si="9"/>
        <v>2040</v>
      </c>
      <c r="V14" s="94">
        <f t="shared" si="9"/>
        <v>2041</v>
      </c>
      <c r="W14" s="94">
        <f t="shared" si="9"/>
        <v>2042</v>
      </c>
      <c r="X14" s="94">
        <f t="shared" si="9"/>
        <v>2043</v>
      </c>
      <c r="Y14" s="94">
        <f t="shared" si="9"/>
        <v>2044</v>
      </c>
      <c r="Z14" s="94">
        <f t="shared" si="9"/>
        <v>2045</v>
      </c>
      <c r="AA14" s="94">
        <f t="shared" si="9"/>
        <v>2046</v>
      </c>
      <c r="AB14" s="94">
        <f t="shared" si="9"/>
        <v>2047</v>
      </c>
      <c r="AC14" s="94">
        <f t="shared" si="9"/>
        <v>2048</v>
      </c>
      <c r="AD14" s="94">
        <f t="shared" si="9"/>
        <v>2049</v>
      </c>
      <c r="AE14" s="94">
        <f t="shared" si="9"/>
        <v>2050</v>
      </c>
      <c r="AF14" s="94">
        <f t="shared" si="9"/>
        <v>2051</v>
      </c>
      <c r="AG14" s="94">
        <f t="shared" si="9"/>
        <v>2052</v>
      </c>
      <c r="AH14" s="94">
        <f t="shared" si="9"/>
        <v>2053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</row>
    <row r="15" spans="1:47" ht="15.75">
      <c r="A15" s="2">
        <f t="shared" si="5"/>
        <v>12</v>
      </c>
      <c r="B15" s="90" t="s">
        <v>8</v>
      </c>
      <c r="C15" s="88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</row>
    <row r="16" spans="1:47" ht="15.75">
      <c r="A16" s="2">
        <f t="shared" si="5"/>
        <v>13</v>
      </c>
      <c r="B16" s="80" t="s">
        <v>55</v>
      </c>
      <c r="C16" s="111"/>
      <c r="D16" s="361">
        <f>'Historic SDG&amp;E'!C35/100</f>
        <v>0.18111999999999998</v>
      </c>
      <c r="E16" s="364">
        <f t="shared" ref="E16:E17" si="10">D16*(1+E19)</f>
        <v>0.16300799999999999</v>
      </c>
      <c r="F16" s="364">
        <f t="shared" ref="F16:F17" si="11">E16*(1+F19)</f>
        <v>0.16300799999999999</v>
      </c>
      <c r="G16" s="364">
        <f t="shared" ref="G16:G17" si="12">F16*(1+G19)</f>
        <v>0.16300799999999999</v>
      </c>
      <c r="H16" s="364">
        <f t="shared" ref="H16:H17" si="13">G16*(1+H19)</f>
        <v>0.16300799999999999</v>
      </c>
      <c r="I16" s="364">
        <f t="shared" ref="I16:I17" si="14">H16*(1+I19)</f>
        <v>0.16300799999999999</v>
      </c>
      <c r="J16" s="364">
        <f t="shared" ref="J16:AH16" si="15">I16*(1+J19)</f>
        <v>0.16789823999999998</v>
      </c>
      <c r="K16" s="364">
        <f t="shared" si="15"/>
        <v>0.17293518719999998</v>
      </c>
      <c r="L16" s="364">
        <f t="shared" si="15"/>
        <v>0.17812324281599998</v>
      </c>
      <c r="M16" s="364">
        <f t="shared" si="15"/>
        <v>0.18346694010047998</v>
      </c>
      <c r="N16" s="364">
        <f t="shared" si="15"/>
        <v>0.1889709483034944</v>
      </c>
      <c r="O16" s="364">
        <f t="shared" si="15"/>
        <v>0.19464007675259923</v>
      </c>
      <c r="P16" s="364">
        <f t="shared" si="15"/>
        <v>0.20047927905517721</v>
      </c>
      <c r="Q16" s="364">
        <f t="shared" si="15"/>
        <v>0.20649365742683254</v>
      </c>
      <c r="R16" s="364">
        <f t="shared" si="15"/>
        <v>0.21268846714963752</v>
      </c>
      <c r="S16" s="364">
        <f t="shared" si="15"/>
        <v>0.21906912116412663</v>
      </c>
      <c r="T16" s="364">
        <f t="shared" si="15"/>
        <v>0.22564119479905043</v>
      </c>
      <c r="U16" s="364">
        <f t="shared" si="15"/>
        <v>0.23241043064302194</v>
      </c>
      <c r="V16" s="364">
        <f t="shared" si="15"/>
        <v>0.23938274356231259</v>
      </c>
      <c r="W16" s="364">
        <f t="shared" si="15"/>
        <v>0.24656422586918197</v>
      </c>
      <c r="X16" s="364">
        <f t="shared" si="15"/>
        <v>0.25396115264525743</v>
      </c>
      <c r="Y16" s="364">
        <f t="shared" si="15"/>
        <v>0.26157998722461517</v>
      </c>
      <c r="Z16" s="364">
        <f t="shared" si="15"/>
        <v>0.26942738684135364</v>
      </c>
      <c r="AA16" s="364">
        <f t="shared" si="15"/>
        <v>0.27751020844659424</v>
      </c>
      <c r="AB16" s="364">
        <f t="shared" si="15"/>
        <v>0.28583551469999208</v>
      </c>
      <c r="AC16" s="364">
        <f t="shared" si="15"/>
        <v>0.29441058014099186</v>
      </c>
      <c r="AD16" s="364">
        <f t="shared" si="15"/>
        <v>0.3032428975452216</v>
      </c>
      <c r="AE16" s="364">
        <f t="shared" si="15"/>
        <v>0.31234018447157824</v>
      </c>
      <c r="AF16" s="364">
        <f t="shared" si="15"/>
        <v>0.3217103900057256</v>
      </c>
      <c r="AG16" s="364">
        <f t="shared" si="15"/>
        <v>0.33136170170589735</v>
      </c>
      <c r="AH16" s="364">
        <f t="shared" si="15"/>
        <v>0.34130255275707427</v>
      </c>
      <c r="AI16" s="93"/>
      <c r="AJ16" s="73"/>
      <c r="AK16" s="73" t="s">
        <v>73</v>
      </c>
      <c r="AL16" s="73" t="s">
        <v>72</v>
      </c>
      <c r="AM16" s="73" t="s">
        <v>71</v>
      </c>
      <c r="AN16" s="73" t="s">
        <v>70</v>
      </c>
      <c r="AO16" s="73" t="s">
        <v>69</v>
      </c>
      <c r="AP16" s="73" t="s">
        <v>68</v>
      </c>
      <c r="AQ16" s="75" t="s">
        <v>67</v>
      </c>
      <c r="AR16" s="75" t="s">
        <v>66</v>
      </c>
      <c r="AS16" s="73"/>
      <c r="AT16" s="73"/>
      <c r="AU16" s="73"/>
    </row>
    <row r="17" spans="1:47" s="105" customFormat="1" ht="15.75">
      <c r="A17" s="2">
        <f t="shared" si="5"/>
        <v>14</v>
      </c>
      <c r="B17" s="106" t="s">
        <v>79</v>
      </c>
      <c r="C17" s="107"/>
      <c r="D17" s="362">
        <f>'Historic SDG&amp;E'!C24/100</f>
        <v>0.20984000000000003</v>
      </c>
      <c r="E17" s="365">
        <f t="shared" si="10"/>
        <v>0.21034361600000001</v>
      </c>
      <c r="F17" s="365">
        <f t="shared" si="11"/>
        <v>0.23583726225920001</v>
      </c>
      <c r="G17" s="365">
        <f t="shared" si="12"/>
        <v>0.25953890711624961</v>
      </c>
      <c r="H17" s="365">
        <f t="shared" si="13"/>
        <v>0.2810546825161867</v>
      </c>
      <c r="I17" s="365">
        <f t="shared" si="14"/>
        <v>0.2810546825161867</v>
      </c>
      <c r="J17" s="365">
        <f t="shared" ref="J17:AH17" si="16">I17*(1+J20)</f>
        <v>0.28948632299167232</v>
      </c>
      <c r="K17" s="365">
        <f t="shared" si="16"/>
        <v>0.29817091268142248</v>
      </c>
      <c r="L17" s="365">
        <f t="shared" si="16"/>
        <v>0.30711604006186516</v>
      </c>
      <c r="M17" s="365">
        <f t="shared" si="16"/>
        <v>0.3163295212637211</v>
      </c>
      <c r="N17" s="365">
        <f t="shared" si="16"/>
        <v>0.32581940690163275</v>
      </c>
      <c r="O17" s="365">
        <f t="shared" si="16"/>
        <v>0.33559398910868171</v>
      </c>
      <c r="P17" s="365">
        <f t="shared" si="16"/>
        <v>0.34566180878194219</v>
      </c>
      <c r="Q17" s="365">
        <f t="shared" si="16"/>
        <v>0.35603166304540046</v>
      </c>
      <c r="R17" s="365">
        <f t="shared" si="16"/>
        <v>0.36671261293676249</v>
      </c>
      <c r="S17" s="365">
        <f t="shared" si="16"/>
        <v>0.37771399132486538</v>
      </c>
      <c r="T17" s="365">
        <f t="shared" si="16"/>
        <v>0.38904541106461138</v>
      </c>
      <c r="U17" s="365">
        <f t="shared" si="16"/>
        <v>0.40071677339654971</v>
      </c>
      <c r="V17" s="365">
        <f t="shared" si="16"/>
        <v>0.4127382765984462</v>
      </c>
      <c r="W17" s="365">
        <f t="shared" si="16"/>
        <v>0.42512042489639962</v>
      </c>
      <c r="X17" s="365">
        <f t="shared" si="16"/>
        <v>0.43787403764329164</v>
      </c>
      <c r="Y17" s="365">
        <f t="shared" si="16"/>
        <v>0.45101025877259038</v>
      </c>
      <c r="Z17" s="365">
        <f t="shared" si="16"/>
        <v>0.46454056653576808</v>
      </c>
      <c r="AA17" s="365">
        <f t="shared" si="16"/>
        <v>0.47847678353184114</v>
      </c>
      <c r="AB17" s="365">
        <f t="shared" si="16"/>
        <v>0.49283108703779638</v>
      </c>
      <c r="AC17" s="365">
        <f t="shared" si="16"/>
        <v>0.50761601964893033</v>
      </c>
      <c r="AD17" s="365">
        <f t="shared" si="16"/>
        <v>0.52284450023839824</v>
      </c>
      <c r="AE17" s="365">
        <f t="shared" si="16"/>
        <v>0.5385298352455502</v>
      </c>
      <c r="AF17" s="365">
        <f t="shared" si="16"/>
        <v>0.55468573030291668</v>
      </c>
      <c r="AG17" s="365">
        <f t="shared" si="16"/>
        <v>0.5713263022120042</v>
      </c>
      <c r="AH17" s="365">
        <f t="shared" si="16"/>
        <v>0.58846609127836436</v>
      </c>
      <c r="AI17" s="108"/>
      <c r="AJ17" s="108"/>
      <c r="AK17" s="108" t="s">
        <v>17</v>
      </c>
      <c r="AL17" s="109">
        <v>0.24202488466432429</v>
      </c>
      <c r="AM17" s="109">
        <v>0.18907670227911991</v>
      </c>
      <c r="AN17" s="109">
        <v>0.24479344898191882</v>
      </c>
      <c r="AO17" s="109">
        <v>0.22532174660489393</v>
      </c>
      <c r="AP17" s="109">
        <v>0.42144606862822592</v>
      </c>
      <c r="AQ17" s="110">
        <v>0.24</v>
      </c>
      <c r="AR17" s="110">
        <v>0.24</v>
      </c>
      <c r="AS17" s="108"/>
      <c r="AT17" s="108"/>
      <c r="AU17" s="108"/>
    </row>
    <row r="18" spans="1:47" ht="15.75">
      <c r="A18" s="2">
        <f t="shared" si="5"/>
        <v>15</v>
      </c>
      <c r="B18" s="80" t="s">
        <v>10</v>
      </c>
      <c r="C18" s="86"/>
      <c r="D18" s="246">
        <f t="shared" ref="D18:AH18" si="17">SUM(D16:D17)</f>
        <v>0.39095999999999997</v>
      </c>
      <c r="E18" s="366">
        <f t="shared" si="17"/>
        <v>0.373351616</v>
      </c>
      <c r="F18" s="366">
        <f t="shared" si="17"/>
        <v>0.39884526225920003</v>
      </c>
      <c r="G18" s="366">
        <f t="shared" si="17"/>
        <v>0.42254690711624959</v>
      </c>
      <c r="H18" s="366">
        <f t="shared" si="17"/>
        <v>0.44406268251618669</v>
      </c>
      <c r="I18" s="366">
        <f t="shared" si="17"/>
        <v>0.44406268251618669</v>
      </c>
      <c r="J18" s="366">
        <f t="shared" si="17"/>
        <v>0.45738456299167229</v>
      </c>
      <c r="K18" s="366">
        <f t="shared" si="17"/>
        <v>0.47110609988142249</v>
      </c>
      <c r="L18" s="366">
        <f t="shared" si="17"/>
        <v>0.48523928287786511</v>
      </c>
      <c r="M18" s="366">
        <f t="shared" si="17"/>
        <v>0.49979646136420108</v>
      </c>
      <c r="N18" s="366">
        <f t="shared" si="17"/>
        <v>0.51479035520512717</v>
      </c>
      <c r="O18" s="366">
        <f t="shared" si="17"/>
        <v>0.53023406586128097</v>
      </c>
      <c r="P18" s="366">
        <f t="shared" si="17"/>
        <v>0.54614108783711934</v>
      </c>
      <c r="Q18" s="366">
        <f t="shared" si="17"/>
        <v>0.56252532047223303</v>
      </c>
      <c r="R18" s="366">
        <f t="shared" si="17"/>
        <v>0.57940108008640001</v>
      </c>
      <c r="S18" s="366">
        <f t="shared" si="17"/>
        <v>0.59678311248899196</v>
      </c>
      <c r="T18" s="366">
        <f t="shared" si="17"/>
        <v>0.61468660586366175</v>
      </c>
      <c r="U18" s="366">
        <f t="shared" si="17"/>
        <v>0.63312720403957168</v>
      </c>
      <c r="V18" s="366">
        <f t="shared" si="17"/>
        <v>0.65212102016075879</v>
      </c>
      <c r="W18" s="366">
        <f t="shared" si="17"/>
        <v>0.67168465076558159</v>
      </c>
      <c r="X18" s="366">
        <f t="shared" si="17"/>
        <v>0.69183519028854912</v>
      </c>
      <c r="Y18" s="366">
        <f t="shared" si="17"/>
        <v>0.71259024599720555</v>
      </c>
      <c r="Z18" s="366">
        <f t="shared" si="17"/>
        <v>0.73396795337712173</v>
      </c>
      <c r="AA18" s="366">
        <f t="shared" si="17"/>
        <v>0.75598699197843544</v>
      </c>
      <c r="AB18" s="366">
        <f t="shared" si="17"/>
        <v>0.77866660173778846</v>
      </c>
      <c r="AC18" s="366">
        <f t="shared" si="17"/>
        <v>0.80202659978992219</v>
      </c>
      <c r="AD18" s="366">
        <f t="shared" si="17"/>
        <v>0.82608739778361984</v>
      </c>
      <c r="AE18" s="366">
        <f t="shared" si="17"/>
        <v>0.85087001971712839</v>
      </c>
      <c r="AF18" s="366">
        <f t="shared" si="17"/>
        <v>0.87639612030864233</v>
      </c>
      <c r="AG18" s="366">
        <f t="shared" si="17"/>
        <v>0.90268800391790149</v>
      </c>
      <c r="AH18" s="366">
        <f t="shared" si="17"/>
        <v>0.92976864403543868</v>
      </c>
      <c r="AI18" s="73"/>
      <c r="AJ18" s="73"/>
      <c r="AK18" s="73" t="s">
        <v>65</v>
      </c>
      <c r="AL18" s="92">
        <v>3.5069011261483905E-3</v>
      </c>
      <c r="AM18" s="92">
        <v>4.7729423582900804E-3</v>
      </c>
      <c r="AN18" s="92">
        <v>5.3811197006777582E-3</v>
      </c>
      <c r="AO18" s="92">
        <v>5.6678838049219315E-3</v>
      </c>
      <c r="AP18" s="92">
        <v>9.99646968474616E-3</v>
      </c>
      <c r="AQ18" s="91">
        <v>0.01</v>
      </c>
      <c r="AR18" s="91">
        <v>0.01</v>
      </c>
      <c r="AS18" s="73"/>
      <c r="AT18" s="73"/>
      <c r="AU18" s="73"/>
    </row>
    <row r="19" spans="1:47" ht="15.75">
      <c r="A19" s="2">
        <f t="shared" si="5"/>
        <v>16</v>
      </c>
      <c r="B19" s="80" t="s">
        <v>295</v>
      </c>
      <c r="C19" s="111">
        <v>0.03</v>
      </c>
      <c r="D19" s="246"/>
      <c r="E19" s="357">
        <v>-0.1</v>
      </c>
      <c r="F19" s="357">
        <v>0</v>
      </c>
      <c r="G19" s="74">
        <f t="shared" ref="G19" si="18">F19</f>
        <v>0</v>
      </c>
      <c r="H19" s="74">
        <f t="shared" ref="H19" si="19">G19</f>
        <v>0</v>
      </c>
      <c r="I19" s="74">
        <f t="shared" ref="I19" si="20">H19</f>
        <v>0</v>
      </c>
      <c r="J19" s="357">
        <f>C19</f>
        <v>0.03</v>
      </c>
      <c r="K19" s="74">
        <f t="shared" ref="K19" si="21">J19</f>
        <v>0.03</v>
      </c>
      <c r="L19" s="74">
        <f t="shared" ref="L19" si="22">K19</f>
        <v>0.03</v>
      </c>
      <c r="M19" s="74">
        <f t="shared" ref="M19" si="23">L19</f>
        <v>0.03</v>
      </c>
      <c r="N19" s="74">
        <f t="shared" ref="N19:O19" si="24">M19</f>
        <v>0.03</v>
      </c>
      <c r="O19" s="74">
        <f t="shared" si="24"/>
        <v>0.03</v>
      </c>
      <c r="P19" s="74">
        <f t="shared" ref="P19" si="25">O19</f>
        <v>0.03</v>
      </c>
      <c r="Q19" s="74">
        <f t="shared" ref="Q19" si="26">P19</f>
        <v>0.03</v>
      </c>
      <c r="R19" s="74">
        <f t="shared" ref="R19" si="27">Q19</f>
        <v>0.03</v>
      </c>
      <c r="S19" s="74">
        <f t="shared" ref="S19" si="28">R19</f>
        <v>0.03</v>
      </c>
      <c r="T19" s="74">
        <f t="shared" ref="T19" si="29">S19</f>
        <v>0.03</v>
      </c>
      <c r="U19" s="74">
        <f t="shared" ref="U19" si="30">T19</f>
        <v>0.03</v>
      </c>
      <c r="V19" s="74">
        <f t="shared" ref="V19" si="31">U19</f>
        <v>0.03</v>
      </c>
      <c r="W19" s="74">
        <f t="shared" ref="W19" si="32">V19</f>
        <v>0.03</v>
      </c>
      <c r="X19" s="74">
        <f t="shared" ref="X19" si="33">W19</f>
        <v>0.03</v>
      </c>
      <c r="Y19" s="74">
        <f t="shared" ref="Y19" si="34">X19</f>
        <v>0.03</v>
      </c>
      <c r="Z19" s="74">
        <f t="shared" ref="Z19" si="35">Y19</f>
        <v>0.03</v>
      </c>
      <c r="AA19" s="74">
        <f t="shared" ref="AA19" si="36">Z19</f>
        <v>0.03</v>
      </c>
      <c r="AB19" s="74">
        <f t="shared" ref="AB19" si="37">AA19</f>
        <v>0.03</v>
      </c>
      <c r="AC19" s="74">
        <f t="shared" ref="AC19" si="38">AB19</f>
        <v>0.03</v>
      </c>
      <c r="AD19" s="74">
        <f t="shared" ref="AD19" si="39">AC19</f>
        <v>0.03</v>
      </c>
      <c r="AE19" s="74">
        <f t="shared" ref="AE19" si="40">AD19</f>
        <v>0.03</v>
      </c>
      <c r="AF19" s="74">
        <f t="shared" ref="AF19" si="41">AE19</f>
        <v>0.03</v>
      </c>
      <c r="AG19" s="74">
        <f t="shared" ref="AG19" si="42">AF19</f>
        <v>0.03</v>
      </c>
      <c r="AH19" s="74">
        <f t="shared" ref="AH19" si="43">AG19</f>
        <v>0.03</v>
      </c>
      <c r="AI19" s="73"/>
      <c r="AJ19" s="73"/>
      <c r="AK19" s="73"/>
      <c r="AL19" s="92"/>
      <c r="AM19" s="92"/>
      <c r="AN19" s="92"/>
      <c r="AO19" s="92"/>
      <c r="AP19" s="92"/>
      <c r="AQ19" s="91"/>
      <c r="AR19" s="91"/>
      <c r="AS19" s="73"/>
      <c r="AT19" s="73"/>
      <c r="AU19" s="73"/>
    </row>
    <row r="20" spans="1:47" ht="15.75">
      <c r="A20" s="2">
        <f t="shared" si="5"/>
        <v>17</v>
      </c>
      <c r="B20" s="80" t="s">
        <v>317</v>
      </c>
      <c r="C20" s="111">
        <f>C19</f>
        <v>0.03</v>
      </c>
      <c r="D20" s="246"/>
      <c r="E20" s="357">
        <v>2.3999999999999998E-3</v>
      </c>
      <c r="F20" s="357">
        <v>0.1212</v>
      </c>
      <c r="G20" s="357">
        <v>0.10050000000000001</v>
      </c>
      <c r="H20" s="357">
        <v>8.2900000000000001E-2</v>
      </c>
      <c r="I20" s="357">
        <v>0</v>
      </c>
      <c r="J20" s="357">
        <f>C20</f>
        <v>0.03</v>
      </c>
      <c r="K20" s="74">
        <f t="shared" ref="K20:AH20" si="44">J20</f>
        <v>0.03</v>
      </c>
      <c r="L20" s="74">
        <f t="shared" si="44"/>
        <v>0.03</v>
      </c>
      <c r="M20" s="74">
        <f t="shared" si="44"/>
        <v>0.03</v>
      </c>
      <c r="N20" s="74">
        <f t="shared" si="44"/>
        <v>0.03</v>
      </c>
      <c r="O20" s="74">
        <f t="shared" si="44"/>
        <v>0.03</v>
      </c>
      <c r="P20" s="74">
        <f t="shared" si="44"/>
        <v>0.03</v>
      </c>
      <c r="Q20" s="74">
        <f t="shared" si="44"/>
        <v>0.03</v>
      </c>
      <c r="R20" s="74">
        <f t="shared" si="44"/>
        <v>0.03</v>
      </c>
      <c r="S20" s="74">
        <f t="shared" si="44"/>
        <v>0.03</v>
      </c>
      <c r="T20" s="74">
        <f t="shared" si="44"/>
        <v>0.03</v>
      </c>
      <c r="U20" s="74">
        <f t="shared" si="44"/>
        <v>0.03</v>
      </c>
      <c r="V20" s="74">
        <f t="shared" si="44"/>
        <v>0.03</v>
      </c>
      <c r="W20" s="74">
        <f t="shared" si="44"/>
        <v>0.03</v>
      </c>
      <c r="X20" s="74">
        <f t="shared" si="44"/>
        <v>0.03</v>
      </c>
      <c r="Y20" s="74">
        <f t="shared" si="44"/>
        <v>0.03</v>
      </c>
      <c r="Z20" s="74">
        <f t="shared" si="44"/>
        <v>0.03</v>
      </c>
      <c r="AA20" s="74">
        <f t="shared" si="44"/>
        <v>0.03</v>
      </c>
      <c r="AB20" s="74">
        <f t="shared" si="44"/>
        <v>0.03</v>
      </c>
      <c r="AC20" s="74">
        <f t="shared" si="44"/>
        <v>0.03</v>
      </c>
      <c r="AD20" s="74">
        <f t="shared" si="44"/>
        <v>0.03</v>
      </c>
      <c r="AE20" s="74">
        <f t="shared" si="44"/>
        <v>0.03</v>
      </c>
      <c r="AF20" s="74">
        <f t="shared" si="44"/>
        <v>0.03</v>
      </c>
      <c r="AG20" s="74">
        <f t="shared" si="44"/>
        <v>0.03</v>
      </c>
      <c r="AH20" s="74">
        <f t="shared" si="44"/>
        <v>0.03</v>
      </c>
      <c r="AI20" s="73"/>
      <c r="AJ20" s="73"/>
      <c r="AK20" s="73"/>
      <c r="AL20" s="92"/>
      <c r="AM20" s="92"/>
      <c r="AN20" s="92"/>
      <c r="AO20" s="92"/>
      <c r="AP20" s="92"/>
      <c r="AQ20" s="91"/>
      <c r="AR20" s="91"/>
      <c r="AS20" s="73"/>
      <c r="AT20" s="73"/>
      <c r="AU20" s="73"/>
    </row>
    <row r="21" spans="1:47">
      <c r="A21" s="2">
        <f t="shared" si="5"/>
        <v>18</v>
      </c>
      <c r="B21" s="395" t="s">
        <v>342</v>
      </c>
      <c r="C21" s="84"/>
      <c r="D21" s="245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73"/>
      <c r="AJ21" s="73"/>
      <c r="AK21" s="73" t="s">
        <v>64</v>
      </c>
      <c r="AL21" s="92">
        <v>-1.4612088025618293E-4</v>
      </c>
      <c r="AM21" s="92">
        <v>-2.045546724981463E-4</v>
      </c>
      <c r="AN21" s="92">
        <v>-2.4459635003080716E-4</v>
      </c>
      <c r="AO21" s="92">
        <v>-2.5763108204190601E-4</v>
      </c>
      <c r="AP21" s="92">
        <v>-6.1132687355957508E-4</v>
      </c>
      <c r="AQ21" s="91">
        <v>0</v>
      </c>
      <c r="AR21" s="91">
        <v>0</v>
      </c>
      <c r="AS21" s="73"/>
      <c r="AT21" s="73"/>
      <c r="AU21" s="73"/>
    </row>
    <row r="22" spans="1:47" ht="15.75">
      <c r="A22" s="2">
        <f t="shared" si="5"/>
        <v>19</v>
      </c>
      <c r="B22" s="90" t="s">
        <v>9</v>
      </c>
      <c r="C22" s="88"/>
      <c r="D22" s="24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73"/>
      <c r="AJ22" s="73"/>
      <c r="AK22" s="73" t="s">
        <v>63</v>
      </c>
      <c r="AL22" s="92">
        <v>8.6162612391062529E-2</v>
      </c>
      <c r="AM22" s="92">
        <v>0.10684572393486499</v>
      </c>
      <c r="AN22" s="92">
        <v>0.12034140421515711</v>
      </c>
      <c r="AO22" s="92">
        <v>0.12675449236461778</v>
      </c>
      <c r="AP22" s="92">
        <v>0.27713484934700738</v>
      </c>
      <c r="AQ22" s="91">
        <v>0.12</v>
      </c>
      <c r="AR22" s="91">
        <v>0.12</v>
      </c>
      <c r="AS22" s="73"/>
      <c r="AT22" s="73"/>
      <c r="AU22" s="73"/>
    </row>
    <row r="23" spans="1:47" ht="15.75">
      <c r="A23" s="2">
        <f t="shared" si="5"/>
        <v>20</v>
      </c>
      <c r="B23" s="80" t="str">
        <f>B16</f>
        <v>Commodity</v>
      </c>
      <c r="C23" s="244"/>
      <c r="D23" s="361">
        <f>'Historic SDG&amp;E'!D35/100</f>
        <v>0.16105</v>
      </c>
      <c r="E23" s="364">
        <f t="shared" ref="E23:E24" si="45">D23*(1+E26)</f>
        <v>0.14494499999999999</v>
      </c>
      <c r="F23" s="364">
        <f t="shared" ref="F23:F24" si="46">E23*(1+F26)</f>
        <v>0.14494499999999999</v>
      </c>
      <c r="G23" s="364">
        <f t="shared" ref="G23:G24" si="47">F23*(1+G26)</f>
        <v>0.14494499999999999</v>
      </c>
      <c r="H23" s="364">
        <f t="shared" ref="H23:H24" si="48">G23*(1+H26)</f>
        <v>0.14494499999999999</v>
      </c>
      <c r="I23" s="364">
        <f t="shared" ref="I23:I24" si="49">H23*(1+I26)</f>
        <v>0.14494499999999999</v>
      </c>
      <c r="J23" s="364">
        <f t="shared" ref="J23:AH23" si="50">I23*(1+J26)</f>
        <v>0.14929334999999999</v>
      </c>
      <c r="K23" s="364">
        <f t="shared" si="50"/>
        <v>0.15377215049999998</v>
      </c>
      <c r="L23" s="364">
        <f t="shared" si="50"/>
        <v>0.15838531501499997</v>
      </c>
      <c r="M23" s="364">
        <f t="shared" si="50"/>
        <v>0.16313687446544997</v>
      </c>
      <c r="N23" s="364">
        <f t="shared" si="50"/>
        <v>0.16803098069941347</v>
      </c>
      <c r="O23" s="364">
        <f t="shared" si="50"/>
        <v>0.17307191012039588</v>
      </c>
      <c r="P23" s="364">
        <f t="shared" si="50"/>
        <v>0.17826406742400777</v>
      </c>
      <c r="Q23" s="364">
        <f t="shared" si="50"/>
        <v>0.18361198944672802</v>
      </c>
      <c r="R23" s="364">
        <f t="shared" si="50"/>
        <v>0.18912034913012987</v>
      </c>
      <c r="S23" s="364">
        <f t="shared" si="50"/>
        <v>0.19479395960403378</v>
      </c>
      <c r="T23" s="364">
        <f t="shared" si="50"/>
        <v>0.2006377783921548</v>
      </c>
      <c r="U23" s="364">
        <f t="shared" si="50"/>
        <v>0.20665691174391945</v>
      </c>
      <c r="V23" s="364">
        <f t="shared" si="50"/>
        <v>0.21285661909623704</v>
      </c>
      <c r="W23" s="364">
        <f t="shared" si="50"/>
        <v>0.21924231766912416</v>
      </c>
      <c r="X23" s="364">
        <f t="shared" si="50"/>
        <v>0.2258195871991979</v>
      </c>
      <c r="Y23" s="364">
        <f t="shared" si="50"/>
        <v>0.23259417481517383</v>
      </c>
      <c r="Z23" s="364">
        <f t="shared" si="50"/>
        <v>0.23957200005962906</v>
      </c>
      <c r="AA23" s="364">
        <f t="shared" si="50"/>
        <v>0.24675916006141793</v>
      </c>
      <c r="AB23" s="364">
        <f t="shared" si="50"/>
        <v>0.2541619348632605</v>
      </c>
      <c r="AC23" s="364">
        <f t="shared" si="50"/>
        <v>0.26178679290915829</v>
      </c>
      <c r="AD23" s="364">
        <f t="shared" si="50"/>
        <v>0.26964039669643303</v>
      </c>
      <c r="AE23" s="364">
        <f t="shared" si="50"/>
        <v>0.27772960859732604</v>
      </c>
      <c r="AF23" s="364">
        <f t="shared" si="50"/>
        <v>0.28606149685524584</v>
      </c>
      <c r="AG23" s="364">
        <f t="shared" si="50"/>
        <v>0.29464334176090323</v>
      </c>
      <c r="AH23" s="364">
        <f t="shared" si="50"/>
        <v>0.30348264201373032</v>
      </c>
      <c r="AI23" s="73"/>
      <c r="AJ23" s="73"/>
      <c r="AK23" s="73" t="s">
        <v>62</v>
      </c>
      <c r="AL23" s="92">
        <v>6.0104388745376575E-2</v>
      </c>
      <c r="AM23" s="92">
        <v>5.87753758978007E-2</v>
      </c>
      <c r="AN23" s="92">
        <v>7.1748262675703431E-2</v>
      </c>
      <c r="AO23" s="92">
        <v>7.5571784065625772E-2</v>
      </c>
      <c r="AP23" s="92">
        <v>0.17932254957747537</v>
      </c>
      <c r="AQ23" s="91">
        <v>0.06</v>
      </c>
      <c r="AR23" s="91">
        <v>0.06</v>
      </c>
      <c r="AS23" s="73"/>
      <c r="AT23" s="73"/>
      <c r="AU23" s="73"/>
    </row>
    <row r="24" spans="1:47" ht="18">
      <c r="A24" s="2">
        <f t="shared" si="5"/>
        <v>21</v>
      </c>
      <c r="B24" s="106" t="str">
        <f>B17</f>
        <v>Total Utility Distribution Co. (UDC) Rate</v>
      </c>
      <c r="C24" s="112"/>
      <c r="D24" s="363">
        <f>'Historic SDG&amp;E'!D24/100</f>
        <v>0.23062000000000002</v>
      </c>
      <c r="E24" s="367">
        <f t="shared" si="45"/>
        <v>0.23117348800000001</v>
      </c>
      <c r="F24" s="367">
        <f t="shared" si="46"/>
        <v>0.25919171474559999</v>
      </c>
      <c r="G24" s="367">
        <f t="shared" si="47"/>
        <v>0.28524048207753278</v>
      </c>
      <c r="H24" s="367">
        <f t="shared" si="48"/>
        <v>0.30888691804176022</v>
      </c>
      <c r="I24" s="367">
        <f t="shared" si="49"/>
        <v>0.30888691804176022</v>
      </c>
      <c r="J24" s="367">
        <f t="shared" ref="J24:AH24" si="51">I24*(1+J27)</f>
        <v>0.31815352558301302</v>
      </c>
      <c r="K24" s="367">
        <f t="shared" si="51"/>
        <v>0.32769813135050341</v>
      </c>
      <c r="L24" s="367">
        <f t="shared" si="51"/>
        <v>0.3375290752910185</v>
      </c>
      <c r="M24" s="367">
        <f t="shared" si="51"/>
        <v>0.34765494754974907</v>
      </c>
      <c r="N24" s="367">
        <f t="shared" si="51"/>
        <v>0.35808459597624154</v>
      </c>
      <c r="O24" s="367">
        <f t="shared" si="51"/>
        <v>0.36882713385552879</v>
      </c>
      <c r="P24" s="367">
        <f t="shared" si="51"/>
        <v>0.37989194787119468</v>
      </c>
      <c r="Q24" s="367">
        <f t="shared" si="51"/>
        <v>0.39128870630733054</v>
      </c>
      <c r="R24" s="367">
        <f t="shared" si="51"/>
        <v>0.40302736749655044</v>
      </c>
      <c r="S24" s="367">
        <f t="shared" si="51"/>
        <v>0.41511818852144694</v>
      </c>
      <c r="T24" s="367">
        <f t="shared" si="51"/>
        <v>0.42757173417709038</v>
      </c>
      <c r="U24" s="367">
        <f t="shared" si="51"/>
        <v>0.44039888620240308</v>
      </c>
      <c r="V24" s="367">
        <f t="shared" si="51"/>
        <v>0.45361085278847518</v>
      </c>
      <c r="W24" s="367">
        <f t="shared" si="51"/>
        <v>0.46721917837212945</v>
      </c>
      <c r="X24" s="367">
        <f t="shared" si="51"/>
        <v>0.48123575372329336</v>
      </c>
      <c r="Y24" s="367">
        <f t="shared" si="51"/>
        <v>0.49567282633499216</v>
      </c>
      <c r="Z24" s="367">
        <f t="shared" si="51"/>
        <v>0.51054301112504197</v>
      </c>
      <c r="AA24" s="367">
        <f t="shared" si="51"/>
        <v>0.52585930145879323</v>
      </c>
      <c r="AB24" s="367">
        <f t="shared" si="51"/>
        <v>0.54163508050255704</v>
      </c>
      <c r="AC24" s="367">
        <f t="shared" si="51"/>
        <v>0.55788413291763372</v>
      </c>
      <c r="AD24" s="367">
        <f t="shared" si="51"/>
        <v>0.57462065690516273</v>
      </c>
      <c r="AE24" s="367">
        <f t="shared" si="51"/>
        <v>0.59185927661231763</v>
      </c>
      <c r="AF24" s="367">
        <f t="shared" si="51"/>
        <v>0.60961505491068713</v>
      </c>
      <c r="AG24" s="367">
        <f t="shared" si="51"/>
        <v>0.62790350655800775</v>
      </c>
      <c r="AH24" s="367">
        <f t="shared" si="51"/>
        <v>0.64674061175474795</v>
      </c>
      <c r="AI24" s="73"/>
      <c r="AJ24" s="73"/>
      <c r="AK24" s="73" t="s">
        <v>61</v>
      </c>
      <c r="AL24" s="92">
        <v>0</v>
      </c>
      <c r="AM24" s="92">
        <v>6.8184890832715439E-5</v>
      </c>
      <c r="AN24" s="92">
        <v>1.6306423335387142E-4</v>
      </c>
      <c r="AO24" s="92">
        <v>1.7175405469460403E-4</v>
      </c>
      <c r="AP24" s="92">
        <v>4.1704554043235902E-4</v>
      </c>
      <c r="AQ24" s="91">
        <v>0.02</v>
      </c>
      <c r="AR24" s="91">
        <v>0.02</v>
      </c>
      <c r="AS24" s="73"/>
      <c r="AT24" s="73"/>
      <c r="AU24" s="73"/>
    </row>
    <row r="25" spans="1:47" ht="15.75">
      <c r="A25" s="2">
        <f t="shared" si="5"/>
        <v>22</v>
      </c>
      <c r="B25" s="80" t="s">
        <v>10</v>
      </c>
      <c r="C25" s="112"/>
      <c r="D25" s="246">
        <f t="shared" ref="D25:AH25" si="52">SUM(D23:D24)</f>
        <v>0.39167000000000002</v>
      </c>
      <c r="E25" s="366">
        <f t="shared" si="52"/>
        <v>0.37611848800000003</v>
      </c>
      <c r="F25" s="366">
        <f t="shared" si="52"/>
        <v>0.40413671474559998</v>
      </c>
      <c r="G25" s="366">
        <f t="shared" si="52"/>
        <v>0.43018548207753277</v>
      </c>
      <c r="H25" s="366">
        <f t="shared" si="52"/>
        <v>0.45383191804176021</v>
      </c>
      <c r="I25" s="366">
        <f t="shared" si="52"/>
        <v>0.45383191804176021</v>
      </c>
      <c r="J25" s="366">
        <f t="shared" si="52"/>
        <v>0.46744687558301301</v>
      </c>
      <c r="K25" s="366">
        <f t="shared" si="52"/>
        <v>0.48147028185050339</v>
      </c>
      <c r="L25" s="366">
        <f t="shared" si="52"/>
        <v>0.49591439030601847</v>
      </c>
      <c r="M25" s="366">
        <f t="shared" si="52"/>
        <v>0.51079182201519902</v>
      </c>
      <c r="N25" s="366">
        <f t="shared" si="52"/>
        <v>0.52611557667565501</v>
      </c>
      <c r="O25" s="366">
        <f t="shared" si="52"/>
        <v>0.5418990439759247</v>
      </c>
      <c r="P25" s="366">
        <f t="shared" si="52"/>
        <v>0.55815601529520242</v>
      </c>
      <c r="Q25" s="366">
        <f t="shared" si="52"/>
        <v>0.57490069575405855</v>
      </c>
      <c r="R25" s="366">
        <f t="shared" si="52"/>
        <v>0.59214771662668031</v>
      </c>
      <c r="S25" s="366">
        <f t="shared" si="52"/>
        <v>0.60991214812548078</v>
      </c>
      <c r="T25" s="366">
        <f t="shared" si="52"/>
        <v>0.62820951256924518</v>
      </c>
      <c r="U25" s="366">
        <f t="shared" si="52"/>
        <v>0.64705579794632251</v>
      </c>
      <c r="V25" s="366">
        <f t="shared" si="52"/>
        <v>0.66646747188471223</v>
      </c>
      <c r="W25" s="366">
        <f t="shared" si="52"/>
        <v>0.68646149604125362</v>
      </c>
      <c r="X25" s="366">
        <f t="shared" si="52"/>
        <v>0.70705534092249123</v>
      </c>
      <c r="Y25" s="366">
        <f t="shared" si="52"/>
        <v>0.72826700115016596</v>
      </c>
      <c r="Z25" s="366">
        <f t="shared" si="52"/>
        <v>0.75011501118467105</v>
      </c>
      <c r="AA25" s="366">
        <f t="shared" si="52"/>
        <v>0.77261846152021119</v>
      </c>
      <c r="AB25" s="366">
        <f t="shared" si="52"/>
        <v>0.79579701536581759</v>
      </c>
      <c r="AC25" s="366">
        <f t="shared" si="52"/>
        <v>0.81967092582679202</v>
      </c>
      <c r="AD25" s="366">
        <f t="shared" si="52"/>
        <v>0.84426105360159576</v>
      </c>
      <c r="AE25" s="366">
        <f t="shared" si="52"/>
        <v>0.86958888520964361</v>
      </c>
      <c r="AF25" s="366">
        <f t="shared" si="52"/>
        <v>0.89567655176593297</v>
      </c>
      <c r="AG25" s="366">
        <f t="shared" si="52"/>
        <v>0.92254684831891098</v>
      </c>
      <c r="AH25" s="366">
        <f t="shared" si="52"/>
        <v>0.95022325376847827</v>
      </c>
      <c r="AI25" s="73"/>
      <c r="AJ25" s="73"/>
      <c r="AK25" s="73" t="s">
        <v>60</v>
      </c>
      <c r="AL25" s="73">
        <v>20.530946670594389</v>
      </c>
      <c r="AM25" s="73">
        <v>14.666005735103344</v>
      </c>
      <c r="AN25" s="73">
        <v>12.265105344467107</v>
      </c>
      <c r="AO25" s="73">
        <v>11.644557699416186</v>
      </c>
      <c r="AP25" s="73">
        <v>4.907358288589359</v>
      </c>
      <c r="AQ25" s="73"/>
      <c r="AR25" s="73"/>
      <c r="AS25" s="73"/>
      <c r="AT25" s="73"/>
      <c r="AU25" s="73"/>
    </row>
    <row r="26" spans="1:47" ht="15.75">
      <c r="A26" s="2">
        <f t="shared" si="5"/>
        <v>23</v>
      </c>
      <c r="B26" s="80" t="str">
        <f>B19</f>
        <v>Commodity Growth Rate (2029+)</v>
      </c>
      <c r="C26" s="244">
        <f>C19</f>
        <v>0.03</v>
      </c>
      <c r="D26" s="246"/>
      <c r="E26" s="399">
        <f>E19</f>
        <v>-0.1</v>
      </c>
      <c r="F26" s="399">
        <f>F19</f>
        <v>0</v>
      </c>
      <c r="G26" s="399">
        <f t="shared" ref="G26:I26" si="53">G19</f>
        <v>0</v>
      </c>
      <c r="H26" s="399">
        <f t="shared" si="53"/>
        <v>0</v>
      </c>
      <c r="I26" s="399">
        <f t="shared" si="53"/>
        <v>0</v>
      </c>
      <c r="J26" s="357">
        <f>C26</f>
        <v>0.03</v>
      </c>
      <c r="K26" s="74">
        <f t="shared" ref="K26:K27" si="54">J26</f>
        <v>0.03</v>
      </c>
      <c r="L26" s="74">
        <f t="shared" ref="L26:L27" si="55">K26</f>
        <v>0.03</v>
      </c>
      <c r="M26" s="74">
        <f t="shared" ref="M26:M27" si="56">L26</f>
        <v>0.03</v>
      </c>
      <c r="N26" s="74">
        <f t="shared" ref="N26:N27" si="57">M26</f>
        <v>0.03</v>
      </c>
      <c r="O26" s="74">
        <f t="shared" ref="O26:O27" si="58">N26</f>
        <v>0.03</v>
      </c>
      <c r="P26" s="74">
        <f t="shared" ref="P26" si="59">O26</f>
        <v>0.03</v>
      </c>
      <c r="Q26" s="74">
        <f t="shared" ref="Q26" si="60">P26</f>
        <v>0.03</v>
      </c>
      <c r="R26" s="74">
        <f t="shared" ref="R26" si="61">Q26</f>
        <v>0.03</v>
      </c>
      <c r="S26" s="74">
        <f t="shared" ref="S26" si="62">R26</f>
        <v>0.03</v>
      </c>
      <c r="T26" s="74">
        <f t="shared" ref="T26" si="63">S26</f>
        <v>0.03</v>
      </c>
      <c r="U26" s="74">
        <f t="shared" ref="U26" si="64">T26</f>
        <v>0.03</v>
      </c>
      <c r="V26" s="74">
        <f t="shared" ref="V26" si="65">U26</f>
        <v>0.03</v>
      </c>
      <c r="W26" s="74">
        <f t="shared" ref="W26" si="66">V26</f>
        <v>0.03</v>
      </c>
      <c r="X26" s="74">
        <f t="shared" ref="X26" si="67">W26</f>
        <v>0.03</v>
      </c>
      <c r="Y26" s="74">
        <f t="shared" ref="Y26" si="68">X26</f>
        <v>0.03</v>
      </c>
      <c r="Z26" s="74">
        <f t="shared" ref="Z26" si="69">Y26</f>
        <v>0.03</v>
      </c>
      <c r="AA26" s="74">
        <f t="shared" ref="AA26" si="70">Z26</f>
        <v>0.03</v>
      </c>
      <c r="AB26" s="74">
        <f t="shared" ref="AB26" si="71">AA26</f>
        <v>0.03</v>
      </c>
      <c r="AC26" s="74">
        <f t="shared" ref="AC26" si="72">AB26</f>
        <v>0.03</v>
      </c>
      <c r="AD26" s="74">
        <f t="shared" ref="AD26" si="73">AC26</f>
        <v>0.03</v>
      </c>
      <c r="AE26" s="74">
        <f t="shared" ref="AE26" si="74">AD26</f>
        <v>0.03</v>
      </c>
      <c r="AF26" s="74">
        <f t="shared" ref="AF26" si="75">AE26</f>
        <v>0.03</v>
      </c>
      <c r="AG26" s="74">
        <f t="shared" ref="AG26" si="76">AF26</f>
        <v>0.03</v>
      </c>
      <c r="AH26" s="74">
        <f t="shared" ref="AH26" si="77">AG26</f>
        <v>0.03</v>
      </c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</row>
    <row r="27" spans="1:47" ht="15.75">
      <c r="A27" s="2">
        <f t="shared" si="5"/>
        <v>24</v>
      </c>
      <c r="B27" s="80" t="str">
        <f>B20</f>
        <v>UDC Growth Rate (2029+) (1)</v>
      </c>
      <c r="C27" s="244">
        <f>C20</f>
        <v>0.03</v>
      </c>
      <c r="D27" s="246"/>
      <c r="E27" s="399">
        <f>E20</f>
        <v>2.3999999999999998E-3</v>
      </c>
      <c r="F27" s="399">
        <f>F20</f>
        <v>0.1212</v>
      </c>
      <c r="G27" s="399">
        <f t="shared" ref="G27:I27" si="78">G20</f>
        <v>0.10050000000000001</v>
      </c>
      <c r="H27" s="399">
        <f t="shared" si="78"/>
        <v>8.2900000000000001E-2</v>
      </c>
      <c r="I27" s="399">
        <f t="shared" si="78"/>
        <v>0</v>
      </c>
      <c r="J27" s="357">
        <f>C27</f>
        <v>0.03</v>
      </c>
      <c r="K27" s="74">
        <f t="shared" si="54"/>
        <v>0.03</v>
      </c>
      <c r="L27" s="74">
        <f t="shared" si="55"/>
        <v>0.03</v>
      </c>
      <c r="M27" s="74">
        <f t="shared" si="56"/>
        <v>0.03</v>
      </c>
      <c r="N27" s="74">
        <f t="shared" si="57"/>
        <v>0.03</v>
      </c>
      <c r="O27" s="74">
        <f t="shared" si="58"/>
        <v>0.03</v>
      </c>
      <c r="P27" s="74">
        <f t="shared" ref="P27:AH27" si="79">O27</f>
        <v>0.03</v>
      </c>
      <c r="Q27" s="74">
        <f t="shared" si="79"/>
        <v>0.03</v>
      </c>
      <c r="R27" s="74">
        <f t="shared" si="79"/>
        <v>0.03</v>
      </c>
      <c r="S27" s="74">
        <f t="shared" si="79"/>
        <v>0.03</v>
      </c>
      <c r="T27" s="74">
        <f t="shared" si="79"/>
        <v>0.03</v>
      </c>
      <c r="U27" s="74">
        <f t="shared" si="79"/>
        <v>0.03</v>
      </c>
      <c r="V27" s="74">
        <f t="shared" si="79"/>
        <v>0.03</v>
      </c>
      <c r="W27" s="74">
        <f t="shared" si="79"/>
        <v>0.03</v>
      </c>
      <c r="X27" s="74">
        <f t="shared" si="79"/>
        <v>0.03</v>
      </c>
      <c r="Y27" s="74">
        <f t="shared" si="79"/>
        <v>0.03</v>
      </c>
      <c r="Z27" s="74">
        <f t="shared" si="79"/>
        <v>0.03</v>
      </c>
      <c r="AA27" s="74">
        <f t="shared" si="79"/>
        <v>0.03</v>
      </c>
      <c r="AB27" s="74">
        <f t="shared" si="79"/>
        <v>0.03</v>
      </c>
      <c r="AC27" s="74">
        <f t="shared" si="79"/>
        <v>0.03</v>
      </c>
      <c r="AD27" s="74">
        <f t="shared" si="79"/>
        <v>0.03</v>
      </c>
      <c r="AE27" s="74">
        <f t="shared" si="79"/>
        <v>0.03</v>
      </c>
      <c r="AF27" s="74">
        <f t="shared" si="79"/>
        <v>0.03</v>
      </c>
      <c r="AG27" s="74">
        <f t="shared" si="79"/>
        <v>0.03</v>
      </c>
      <c r="AH27" s="74">
        <f t="shared" si="79"/>
        <v>0.03</v>
      </c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</row>
    <row r="28" spans="1:47">
      <c r="A28" s="2">
        <f t="shared" si="5"/>
        <v>25</v>
      </c>
      <c r="B28" s="85"/>
      <c r="C28" s="84"/>
      <c r="D28" s="245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</row>
    <row r="29" spans="1:47" ht="15.75">
      <c r="A29" s="2">
        <f t="shared" si="5"/>
        <v>26</v>
      </c>
      <c r="B29" s="90" t="s">
        <v>59</v>
      </c>
      <c r="C29" s="88"/>
      <c r="D29" s="24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</row>
    <row r="30" spans="1:47" ht="15.75">
      <c r="A30" s="2">
        <f t="shared" si="5"/>
        <v>27</v>
      </c>
      <c r="B30" s="80" t="str">
        <f>B23</f>
        <v>Commodity</v>
      </c>
      <c r="C30" s="244"/>
      <c r="D30" s="361">
        <f>'Historic SDG&amp;E'!E35/100</f>
        <v>0.18827000000000002</v>
      </c>
      <c r="E30" s="364">
        <f t="shared" ref="E30:E31" si="80">D30*(1+E33)</f>
        <v>0.16944300000000001</v>
      </c>
      <c r="F30" s="364">
        <f t="shared" ref="F30:F31" si="81">E30*(1+F33)</f>
        <v>0.16944300000000001</v>
      </c>
      <c r="G30" s="364">
        <f t="shared" ref="G30:G31" si="82">F30*(1+G33)</f>
        <v>0.16944300000000001</v>
      </c>
      <c r="H30" s="364">
        <f t="shared" ref="H30:H31" si="83">G30*(1+H33)</f>
        <v>0.16944300000000001</v>
      </c>
      <c r="I30" s="364">
        <f t="shared" ref="I30:I31" si="84">H30*(1+I33)</f>
        <v>0.16944300000000001</v>
      </c>
      <c r="J30" s="364">
        <f t="shared" ref="J30:AH30" si="85">I30*(1+J33)</f>
        <v>0.17452629000000003</v>
      </c>
      <c r="K30" s="364">
        <f t="shared" si="85"/>
        <v>0.17976207870000002</v>
      </c>
      <c r="L30" s="364">
        <f t="shared" si="85"/>
        <v>0.18515494106100003</v>
      </c>
      <c r="M30" s="364">
        <f t="shared" si="85"/>
        <v>0.19070958929283002</v>
      </c>
      <c r="N30" s="364">
        <f t="shared" si="85"/>
        <v>0.19643087697161493</v>
      </c>
      <c r="O30" s="364">
        <f t="shared" si="85"/>
        <v>0.20232380328076338</v>
      </c>
      <c r="P30" s="364">
        <f t="shared" si="85"/>
        <v>0.20839351737918629</v>
      </c>
      <c r="Q30" s="364">
        <f t="shared" si="85"/>
        <v>0.21464532290056187</v>
      </c>
      <c r="R30" s="364">
        <f t="shared" si="85"/>
        <v>0.22108468258757874</v>
      </c>
      <c r="S30" s="364">
        <f t="shared" si="85"/>
        <v>0.22771722306520611</v>
      </c>
      <c r="T30" s="364">
        <f t="shared" si="85"/>
        <v>0.23454873975716231</v>
      </c>
      <c r="U30" s="364">
        <f t="shared" si="85"/>
        <v>0.24158520194987718</v>
      </c>
      <c r="V30" s="364">
        <f t="shared" si="85"/>
        <v>0.24883275800837351</v>
      </c>
      <c r="W30" s="364">
        <f t="shared" si="85"/>
        <v>0.25629774074862471</v>
      </c>
      <c r="X30" s="364">
        <f t="shared" si="85"/>
        <v>0.26398667297108347</v>
      </c>
      <c r="Y30" s="364">
        <f t="shared" si="85"/>
        <v>0.27190627316021598</v>
      </c>
      <c r="Z30" s="364">
        <f t="shared" si="85"/>
        <v>0.28006346135502247</v>
      </c>
      <c r="AA30" s="364">
        <f t="shared" si="85"/>
        <v>0.28846536519567317</v>
      </c>
      <c r="AB30" s="364">
        <f t="shared" si="85"/>
        <v>0.29711932615154335</v>
      </c>
      <c r="AC30" s="364">
        <f t="shared" si="85"/>
        <v>0.30603290593608967</v>
      </c>
      <c r="AD30" s="364">
        <f t="shared" si="85"/>
        <v>0.31521389311417236</v>
      </c>
      <c r="AE30" s="364">
        <f t="shared" si="85"/>
        <v>0.32467030990759754</v>
      </c>
      <c r="AF30" s="364">
        <f t="shared" si="85"/>
        <v>0.3344104192048255</v>
      </c>
      <c r="AG30" s="364">
        <f t="shared" si="85"/>
        <v>0.34444273178097029</v>
      </c>
      <c r="AH30" s="364">
        <f t="shared" si="85"/>
        <v>0.35477601373439943</v>
      </c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</row>
    <row r="31" spans="1:47" ht="18">
      <c r="A31" s="2">
        <f t="shared" si="5"/>
        <v>28</v>
      </c>
      <c r="B31" s="106" t="str">
        <f>B24</f>
        <v>Total Utility Distribution Co. (UDC) Rate</v>
      </c>
      <c r="C31" s="112"/>
      <c r="D31" s="363">
        <f>'Historic SDG&amp;E'!E24/100</f>
        <v>0.17280000000000001</v>
      </c>
      <c r="E31" s="367">
        <f t="shared" si="80"/>
        <v>0.17321471999999999</v>
      </c>
      <c r="F31" s="367">
        <f t="shared" si="81"/>
        <v>0.19420834406399998</v>
      </c>
      <c r="G31" s="367">
        <f t="shared" si="82"/>
        <v>0.21372628264243199</v>
      </c>
      <c r="H31" s="367">
        <f t="shared" si="83"/>
        <v>0.2314441914734896</v>
      </c>
      <c r="I31" s="367">
        <f t="shared" si="84"/>
        <v>0.2314441914734896</v>
      </c>
      <c r="J31" s="367">
        <f t="shared" ref="J31:AH31" si="86">I31*(1+J34)</f>
        <v>0.2383875172176943</v>
      </c>
      <c r="K31" s="367">
        <f t="shared" si="86"/>
        <v>0.24553914273422514</v>
      </c>
      <c r="L31" s="367">
        <f t="shared" si="86"/>
        <v>0.25290531701625191</v>
      </c>
      <c r="M31" s="367">
        <f t="shared" si="86"/>
        <v>0.26049247652673946</v>
      </c>
      <c r="N31" s="367">
        <f t="shared" si="86"/>
        <v>0.26830725082254164</v>
      </c>
      <c r="O31" s="367">
        <f t="shared" si="86"/>
        <v>0.27635646834721789</v>
      </c>
      <c r="P31" s="367">
        <f t="shared" si="86"/>
        <v>0.28464716239763443</v>
      </c>
      <c r="Q31" s="367">
        <f t="shared" si="86"/>
        <v>0.29318657726956349</v>
      </c>
      <c r="R31" s="367">
        <f t="shared" si="86"/>
        <v>0.30198217458765042</v>
      </c>
      <c r="S31" s="367">
        <f t="shared" si="86"/>
        <v>0.31104163982527994</v>
      </c>
      <c r="T31" s="367">
        <f t="shared" si="86"/>
        <v>0.32037288902003835</v>
      </c>
      <c r="U31" s="367">
        <f t="shared" si="86"/>
        <v>0.32998407569063953</v>
      </c>
      <c r="V31" s="367">
        <f t="shared" si="86"/>
        <v>0.33988359796135875</v>
      </c>
      <c r="W31" s="367">
        <f t="shared" si="86"/>
        <v>0.3500801059001995</v>
      </c>
      <c r="X31" s="367">
        <f t="shared" si="86"/>
        <v>0.36058250907720552</v>
      </c>
      <c r="Y31" s="367">
        <f t="shared" si="86"/>
        <v>0.37139998434952171</v>
      </c>
      <c r="Z31" s="367">
        <f t="shared" si="86"/>
        <v>0.38254198388000737</v>
      </c>
      <c r="AA31" s="367">
        <f t="shared" si="86"/>
        <v>0.39401824339640762</v>
      </c>
      <c r="AB31" s="367">
        <f t="shared" si="86"/>
        <v>0.40583879069829987</v>
      </c>
      <c r="AC31" s="367">
        <f t="shared" si="86"/>
        <v>0.41801395441924888</v>
      </c>
      <c r="AD31" s="367">
        <f t="shared" si="86"/>
        <v>0.43055437305182637</v>
      </c>
      <c r="AE31" s="367">
        <f t="shared" si="86"/>
        <v>0.44347100424338115</v>
      </c>
      <c r="AF31" s="367">
        <f t="shared" si="86"/>
        <v>0.45677513437068262</v>
      </c>
      <c r="AG31" s="367">
        <f t="shared" si="86"/>
        <v>0.47047838840180312</v>
      </c>
      <c r="AH31" s="367">
        <f t="shared" si="86"/>
        <v>0.48459274005385722</v>
      </c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</row>
    <row r="32" spans="1:47" ht="15.75">
      <c r="A32" s="2">
        <f t="shared" si="5"/>
        <v>29</v>
      </c>
      <c r="B32" s="80" t="s">
        <v>10</v>
      </c>
      <c r="C32" s="112"/>
      <c r="D32" s="246">
        <f t="shared" ref="D32:AH32" si="87">SUM(D30:D31)</f>
        <v>0.36107</v>
      </c>
      <c r="E32" s="366">
        <f t="shared" si="87"/>
        <v>0.34265772</v>
      </c>
      <c r="F32" s="366">
        <f t="shared" si="87"/>
        <v>0.36365134406400001</v>
      </c>
      <c r="G32" s="366">
        <f t="shared" si="87"/>
        <v>0.383169282642432</v>
      </c>
      <c r="H32" s="366">
        <f t="shared" si="87"/>
        <v>0.40088719147348961</v>
      </c>
      <c r="I32" s="366">
        <f t="shared" si="87"/>
        <v>0.40088719147348961</v>
      </c>
      <c r="J32" s="366">
        <f t="shared" si="87"/>
        <v>0.41291380721769433</v>
      </c>
      <c r="K32" s="366">
        <f t="shared" si="87"/>
        <v>0.42530122143422516</v>
      </c>
      <c r="L32" s="366">
        <f t="shared" si="87"/>
        <v>0.43806025807725191</v>
      </c>
      <c r="M32" s="366">
        <f t="shared" si="87"/>
        <v>0.45120206581956945</v>
      </c>
      <c r="N32" s="366">
        <f t="shared" si="87"/>
        <v>0.46473812779415657</v>
      </c>
      <c r="O32" s="366">
        <f t="shared" si="87"/>
        <v>0.47868027162798127</v>
      </c>
      <c r="P32" s="366">
        <f t="shared" si="87"/>
        <v>0.49304067977682076</v>
      </c>
      <c r="Q32" s="366">
        <f t="shared" si="87"/>
        <v>0.50783190017012536</v>
      </c>
      <c r="R32" s="366">
        <f t="shared" si="87"/>
        <v>0.52306685717522916</v>
      </c>
      <c r="S32" s="366">
        <f t="shared" si="87"/>
        <v>0.53875886289048602</v>
      </c>
      <c r="T32" s="366">
        <f t="shared" si="87"/>
        <v>0.55492162877720064</v>
      </c>
      <c r="U32" s="366">
        <f t="shared" si="87"/>
        <v>0.57156927764051668</v>
      </c>
      <c r="V32" s="366">
        <f t="shared" si="87"/>
        <v>0.58871635596973226</v>
      </c>
      <c r="W32" s="366">
        <f t="shared" si="87"/>
        <v>0.60637784664882421</v>
      </c>
      <c r="X32" s="366">
        <f t="shared" si="87"/>
        <v>0.62456918204828904</v>
      </c>
      <c r="Y32" s="366">
        <f t="shared" si="87"/>
        <v>0.64330625750973769</v>
      </c>
      <c r="Z32" s="366">
        <f t="shared" si="87"/>
        <v>0.66260544523502984</v>
      </c>
      <c r="AA32" s="366">
        <f t="shared" si="87"/>
        <v>0.68248360859208079</v>
      </c>
      <c r="AB32" s="366">
        <f t="shared" si="87"/>
        <v>0.70295811684984322</v>
      </c>
      <c r="AC32" s="366">
        <f t="shared" si="87"/>
        <v>0.7240468603553385</v>
      </c>
      <c r="AD32" s="366">
        <f t="shared" si="87"/>
        <v>0.74576826616599878</v>
      </c>
      <c r="AE32" s="366">
        <f t="shared" si="87"/>
        <v>0.76814131415097875</v>
      </c>
      <c r="AF32" s="366">
        <f t="shared" si="87"/>
        <v>0.79118555357550813</v>
      </c>
      <c r="AG32" s="366">
        <f t="shared" si="87"/>
        <v>0.81492112018277341</v>
      </c>
      <c r="AH32" s="366">
        <f t="shared" si="87"/>
        <v>0.83936875378825659</v>
      </c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</row>
    <row r="33" spans="1:47" ht="15.75">
      <c r="A33" s="2">
        <f t="shared" si="5"/>
        <v>30</v>
      </c>
      <c r="B33" s="80" t="str">
        <f>B26</f>
        <v>Commodity Growth Rate (2029+)</v>
      </c>
      <c r="C33" s="244">
        <f t="shared" ref="C33:C34" si="88">C26</f>
        <v>0.03</v>
      </c>
      <c r="D33" s="246"/>
      <c r="E33" s="399">
        <f>E26</f>
        <v>-0.1</v>
      </c>
      <c r="F33" s="399">
        <f>F26</f>
        <v>0</v>
      </c>
      <c r="G33" s="399">
        <f t="shared" ref="G33:I33" si="89">G26</f>
        <v>0</v>
      </c>
      <c r="H33" s="399">
        <f t="shared" si="89"/>
        <v>0</v>
      </c>
      <c r="I33" s="399">
        <f t="shared" si="89"/>
        <v>0</v>
      </c>
      <c r="J33" s="357">
        <f>C33</f>
        <v>0.03</v>
      </c>
      <c r="K33" s="74">
        <f t="shared" ref="K33:K34" si="90">J33</f>
        <v>0.03</v>
      </c>
      <c r="L33" s="74">
        <f t="shared" ref="L33:L34" si="91">K33</f>
        <v>0.03</v>
      </c>
      <c r="M33" s="74">
        <f t="shared" ref="M33:M34" si="92">L33</f>
        <v>0.03</v>
      </c>
      <c r="N33" s="74">
        <f t="shared" ref="N33:N34" si="93">M33</f>
        <v>0.03</v>
      </c>
      <c r="O33" s="74">
        <f t="shared" ref="O33:O34" si="94">N33</f>
        <v>0.03</v>
      </c>
      <c r="P33" s="74">
        <f t="shared" ref="P33:P34" si="95">O33</f>
        <v>0.03</v>
      </c>
      <c r="Q33" s="74">
        <f t="shared" ref="Q33" si="96">P33</f>
        <v>0.03</v>
      </c>
      <c r="R33" s="74">
        <f t="shared" ref="R33" si="97">Q33</f>
        <v>0.03</v>
      </c>
      <c r="S33" s="74">
        <f t="shared" ref="S33" si="98">R33</f>
        <v>0.03</v>
      </c>
      <c r="T33" s="74">
        <f t="shared" ref="T33" si="99">S33</f>
        <v>0.03</v>
      </c>
      <c r="U33" s="74">
        <f t="shared" ref="U33" si="100">T33</f>
        <v>0.03</v>
      </c>
      <c r="V33" s="74">
        <f t="shared" ref="V33" si="101">U33</f>
        <v>0.03</v>
      </c>
      <c r="W33" s="74">
        <f t="shared" ref="W33" si="102">V33</f>
        <v>0.03</v>
      </c>
      <c r="X33" s="74">
        <f t="shared" ref="X33" si="103">W33</f>
        <v>0.03</v>
      </c>
      <c r="Y33" s="74">
        <f t="shared" ref="Y33" si="104">X33</f>
        <v>0.03</v>
      </c>
      <c r="Z33" s="74">
        <f t="shared" ref="Z33" si="105">Y33</f>
        <v>0.03</v>
      </c>
      <c r="AA33" s="74">
        <f t="shared" ref="AA33" si="106">Z33</f>
        <v>0.03</v>
      </c>
      <c r="AB33" s="74">
        <f t="shared" ref="AB33" si="107">AA33</f>
        <v>0.03</v>
      </c>
      <c r="AC33" s="74">
        <f t="shared" ref="AC33" si="108">AB33</f>
        <v>0.03</v>
      </c>
      <c r="AD33" s="74">
        <f t="shared" ref="AD33" si="109">AC33</f>
        <v>0.03</v>
      </c>
      <c r="AE33" s="74">
        <f t="shared" ref="AE33" si="110">AD33</f>
        <v>0.03</v>
      </c>
      <c r="AF33" s="74">
        <f t="shared" ref="AF33" si="111">AE33</f>
        <v>0.03</v>
      </c>
      <c r="AG33" s="74">
        <f t="shared" ref="AG33" si="112">AF33</f>
        <v>0.03</v>
      </c>
      <c r="AH33" s="74">
        <f t="shared" ref="AH33" si="113">AG33</f>
        <v>0.03</v>
      </c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</row>
    <row r="34" spans="1:47" ht="15.75">
      <c r="A34" s="2">
        <f t="shared" si="5"/>
        <v>31</v>
      </c>
      <c r="B34" s="80" t="str">
        <f>B27</f>
        <v>UDC Growth Rate (2029+) (1)</v>
      </c>
      <c r="C34" s="244">
        <f t="shared" si="88"/>
        <v>0.03</v>
      </c>
      <c r="D34" s="246"/>
      <c r="E34" s="399">
        <f>E27</f>
        <v>2.3999999999999998E-3</v>
      </c>
      <c r="F34" s="399">
        <f>F27</f>
        <v>0.1212</v>
      </c>
      <c r="G34" s="399">
        <f t="shared" ref="G34:I34" si="114">G27</f>
        <v>0.10050000000000001</v>
      </c>
      <c r="H34" s="399">
        <f t="shared" si="114"/>
        <v>8.2900000000000001E-2</v>
      </c>
      <c r="I34" s="399">
        <f t="shared" si="114"/>
        <v>0</v>
      </c>
      <c r="J34" s="357">
        <f>C34</f>
        <v>0.03</v>
      </c>
      <c r="K34" s="74">
        <f t="shared" si="90"/>
        <v>0.03</v>
      </c>
      <c r="L34" s="74">
        <f t="shared" si="91"/>
        <v>0.03</v>
      </c>
      <c r="M34" s="74">
        <f t="shared" si="92"/>
        <v>0.03</v>
      </c>
      <c r="N34" s="74">
        <f t="shared" si="93"/>
        <v>0.03</v>
      </c>
      <c r="O34" s="74">
        <f t="shared" si="94"/>
        <v>0.03</v>
      </c>
      <c r="P34" s="74">
        <f t="shared" si="95"/>
        <v>0.03</v>
      </c>
      <c r="Q34" s="74">
        <f t="shared" ref="Q34:AH34" si="115">P34</f>
        <v>0.03</v>
      </c>
      <c r="R34" s="74">
        <f t="shared" si="115"/>
        <v>0.03</v>
      </c>
      <c r="S34" s="74">
        <f t="shared" si="115"/>
        <v>0.03</v>
      </c>
      <c r="T34" s="74">
        <f t="shared" si="115"/>
        <v>0.03</v>
      </c>
      <c r="U34" s="74">
        <f t="shared" si="115"/>
        <v>0.03</v>
      </c>
      <c r="V34" s="74">
        <f t="shared" si="115"/>
        <v>0.03</v>
      </c>
      <c r="W34" s="74">
        <f t="shared" si="115"/>
        <v>0.03</v>
      </c>
      <c r="X34" s="74">
        <f t="shared" si="115"/>
        <v>0.03</v>
      </c>
      <c r="Y34" s="74">
        <f t="shared" si="115"/>
        <v>0.03</v>
      </c>
      <c r="Z34" s="74">
        <f t="shared" si="115"/>
        <v>0.03</v>
      </c>
      <c r="AA34" s="74">
        <f t="shared" si="115"/>
        <v>0.03</v>
      </c>
      <c r="AB34" s="74">
        <f t="shared" si="115"/>
        <v>0.03</v>
      </c>
      <c r="AC34" s="74">
        <f t="shared" si="115"/>
        <v>0.03</v>
      </c>
      <c r="AD34" s="74">
        <f t="shared" si="115"/>
        <v>0.03</v>
      </c>
      <c r="AE34" s="74">
        <f t="shared" si="115"/>
        <v>0.03</v>
      </c>
      <c r="AF34" s="74">
        <f t="shared" si="115"/>
        <v>0.03</v>
      </c>
      <c r="AG34" s="74">
        <f t="shared" si="115"/>
        <v>0.03</v>
      </c>
      <c r="AH34" s="74">
        <f t="shared" si="115"/>
        <v>0.03</v>
      </c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</row>
    <row r="35" spans="1:47">
      <c r="A35" s="2">
        <f t="shared" si="5"/>
        <v>32</v>
      </c>
      <c r="B35" s="85"/>
      <c r="C35" s="84"/>
      <c r="D35" s="245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</row>
    <row r="36" spans="1:47" ht="15.75">
      <c r="A36" s="2">
        <f t="shared" si="5"/>
        <v>33</v>
      </c>
      <c r="B36" s="90" t="s">
        <v>58</v>
      </c>
      <c r="C36" s="88"/>
      <c r="D36" s="24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</row>
    <row r="37" spans="1:47" ht="15.75">
      <c r="A37" s="2">
        <f t="shared" si="5"/>
        <v>34</v>
      </c>
      <c r="B37" s="80" t="str">
        <f>B30</f>
        <v>Commodity</v>
      </c>
      <c r="C37" s="244"/>
      <c r="D37" s="361">
        <f>'Historic SDG&amp;E'!F35/100</f>
        <v>0.16971</v>
      </c>
      <c r="E37" s="364">
        <f t="shared" ref="E37:E38" si="116">D37*(1+E40)</f>
        <v>0.15273900000000001</v>
      </c>
      <c r="F37" s="364">
        <f t="shared" ref="F37:F38" si="117">E37*(1+F40)</f>
        <v>0.15273900000000001</v>
      </c>
      <c r="G37" s="364">
        <f t="shared" ref="G37:G38" si="118">F37*(1+G40)</f>
        <v>0.15273900000000001</v>
      </c>
      <c r="H37" s="364">
        <f t="shared" ref="H37:H38" si="119">G37*(1+H40)</f>
        <v>0.15273900000000001</v>
      </c>
      <c r="I37" s="364">
        <f t="shared" ref="I37:I38" si="120">H37*(1+I40)</f>
        <v>0.15273900000000001</v>
      </c>
      <c r="J37" s="364">
        <f t="shared" ref="J37:AH37" si="121">I37*(1+J40)</f>
        <v>0.15732117000000001</v>
      </c>
      <c r="K37" s="364">
        <f t="shared" si="121"/>
        <v>0.16204080510000002</v>
      </c>
      <c r="L37" s="364">
        <f t="shared" si="121"/>
        <v>0.16690202925300002</v>
      </c>
      <c r="M37" s="364">
        <f t="shared" si="121"/>
        <v>0.17190909013059003</v>
      </c>
      <c r="N37" s="364">
        <f t="shared" si="121"/>
        <v>0.17706636283450772</v>
      </c>
      <c r="O37" s="364">
        <f t="shared" si="121"/>
        <v>0.18237835371954295</v>
      </c>
      <c r="P37" s="364">
        <f t="shared" si="121"/>
        <v>0.18784970433112924</v>
      </c>
      <c r="Q37" s="364">
        <f t="shared" si="121"/>
        <v>0.19348519546106313</v>
      </c>
      <c r="R37" s="364">
        <f t="shared" si="121"/>
        <v>0.19928975132489504</v>
      </c>
      <c r="S37" s="364">
        <f t="shared" si="121"/>
        <v>0.20526844386464191</v>
      </c>
      <c r="T37" s="364">
        <f t="shared" si="121"/>
        <v>0.21142649718058118</v>
      </c>
      <c r="U37" s="364">
        <f t="shared" si="121"/>
        <v>0.21776929209599863</v>
      </c>
      <c r="V37" s="364">
        <f t="shared" si="121"/>
        <v>0.22430237085887858</v>
      </c>
      <c r="W37" s="364">
        <f t="shared" si="121"/>
        <v>0.23103144198464495</v>
      </c>
      <c r="X37" s="364">
        <f t="shared" si="121"/>
        <v>0.23796238524418431</v>
      </c>
      <c r="Y37" s="364">
        <f t="shared" si="121"/>
        <v>0.24510125680150985</v>
      </c>
      <c r="Z37" s="364">
        <f t="shared" si="121"/>
        <v>0.25245429450555518</v>
      </c>
      <c r="AA37" s="364">
        <f t="shared" si="121"/>
        <v>0.26002792334072183</v>
      </c>
      <c r="AB37" s="364">
        <f t="shared" si="121"/>
        <v>0.2678287610409435</v>
      </c>
      <c r="AC37" s="364">
        <f t="shared" si="121"/>
        <v>0.27586362387217178</v>
      </c>
      <c r="AD37" s="364">
        <f t="shared" si="121"/>
        <v>0.28413953258833696</v>
      </c>
      <c r="AE37" s="364">
        <f t="shared" si="121"/>
        <v>0.29266371856598705</v>
      </c>
      <c r="AF37" s="364">
        <f t="shared" si="121"/>
        <v>0.30144363012296665</v>
      </c>
      <c r="AG37" s="364">
        <f t="shared" si="121"/>
        <v>0.31048693902665564</v>
      </c>
      <c r="AH37" s="364">
        <f t="shared" si="121"/>
        <v>0.31980154719745529</v>
      </c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</row>
    <row r="38" spans="1:47" ht="18">
      <c r="A38" s="2">
        <f t="shared" si="5"/>
        <v>35</v>
      </c>
      <c r="B38" s="106" t="str">
        <f>B31</f>
        <v>Total Utility Distribution Co. (UDC) Rate</v>
      </c>
      <c r="C38" s="112"/>
      <c r="D38" s="363">
        <f>'Historic SDG&amp;E'!F24/100</f>
        <v>0.1409</v>
      </c>
      <c r="E38" s="367">
        <f t="shared" si="116"/>
        <v>0.14123816</v>
      </c>
      <c r="F38" s="367">
        <f t="shared" si="117"/>
        <v>0.158356224992</v>
      </c>
      <c r="G38" s="367">
        <f t="shared" si="118"/>
        <v>0.17427102560369601</v>
      </c>
      <c r="H38" s="367">
        <f t="shared" si="119"/>
        <v>0.18871809362624239</v>
      </c>
      <c r="I38" s="367">
        <f t="shared" si="120"/>
        <v>0.18871809362624239</v>
      </c>
      <c r="J38" s="367">
        <f t="shared" ref="J38:AH38" si="122">I38*(1+J41)</f>
        <v>0.19437963643502967</v>
      </c>
      <c r="K38" s="367">
        <f t="shared" si="122"/>
        <v>0.20021102552808057</v>
      </c>
      <c r="L38" s="367">
        <f t="shared" si="122"/>
        <v>0.20621735629392299</v>
      </c>
      <c r="M38" s="367">
        <f t="shared" si="122"/>
        <v>0.21240387698274069</v>
      </c>
      <c r="N38" s="367">
        <f t="shared" si="122"/>
        <v>0.21877599329222291</v>
      </c>
      <c r="O38" s="367">
        <f t="shared" si="122"/>
        <v>0.22533927309098961</v>
      </c>
      <c r="P38" s="367">
        <f t="shared" si="122"/>
        <v>0.23209945128371931</v>
      </c>
      <c r="Q38" s="367">
        <f t="shared" si="122"/>
        <v>0.23906243482223088</v>
      </c>
      <c r="R38" s="367">
        <f t="shared" si="122"/>
        <v>0.24623430786689782</v>
      </c>
      <c r="S38" s="367">
        <f t="shared" si="122"/>
        <v>0.25362133710290474</v>
      </c>
      <c r="T38" s="367">
        <f t="shared" si="122"/>
        <v>0.26122997721599189</v>
      </c>
      <c r="U38" s="367">
        <f t="shared" si="122"/>
        <v>0.26906687653247163</v>
      </c>
      <c r="V38" s="367">
        <f t="shared" si="122"/>
        <v>0.27713888282844579</v>
      </c>
      <c r="W38" s="367">
        <f t="shared" si="122"/>
        <v>0.28545304931329918</v>
      </c>
      <c r="X38" s="367">
        <f t="shared" si="122"/>
        <v>0.29401664079269818</v>
      </c>
      <c r="Y38" s="367">
        <f t="shared" si="122"/>
        <v>0.30283714001647916</v>
      </c>
      <c r="Z38" s="367">
        <f t="shared" si="122"/>
        <v>0.31192225421697356</v>
      </c>
      <c r="AA38" s="367">
        <f t="shared" si="122"/>
        <v>0.32127992184348275</v>
      </c>
      <c r="AB38" s="367">
        <f t="shared" si="122"/>
        <v>0.33091831949878725</v>
      </c>
      <c r="AC38" s="367">
        <f t="shared" si="122"/>
        <v>0.34084586908375086</v>
      </c>
      <c r="AD38" s="367">
        <f t="shared" si="122"/>
        <v>0.35107124515626342</v>
      </c>
      <c r="AE38" s="367">
        <f t="shared" si="122"/>
        <v>0.36160338251095131</v>
      </c>
      <c r="AF38" s="367">
        <f t="shared" si="122"/>
        <v>0.37245148398627986</v>
      </c>
      <c r="AG38" s="367">
        <f t="shared" si="122"/>
        <v>0.38362502850586827</v>
      </c>
      <c r="AH38" s="367">
        <f t="shared" si="122"/>
        <v>0.39513377936104432</v>
      </c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</row>
    <row r="39" spans="1:47" ht="15.75">
      <c r="A39" s="2">
        <f t="shared" si="5"/>
        <v>36</v>
      </c>
      <c r="B39" s="80" t="s">
        <v>10</v>
      </c>
      <c r="C39" s="112"/>
      <c r="D39" s="246">
        <f t="shared" ref="D39:AH39" si="123">SUM(D37:D38)</f>
        <v>0.31061</v>
      </c>
      <c r="E39" s="366">
        <f t="shared" si="123"/>
        <v>0.29397716000000002</v>
      </c>
      <c r="F39" s="366">
        <f t="shared" si="123"/>
        <v>0.31109522499200004</v>
      </c>
      <c r="G39" s="366">
        <f t="shared" si="123"/>
        <v>0.32701002560369602</v>
      </c>
      <c r="H39" s="366">
        <f t="shared" si="123"/>
        <v>0.34145709362624244</v>
      </c>
      <c r="I39" s="366">
        <f t="shared" si="123"/>
        <v>0.34145709362624244</v>
      </c>
      <c r="J39" s="366">
        <f t="shared" si="123"/>
        <v>0.35170080643502966</v>
      </c>
      <c r="K39" s="366">
        <f t="shared" si="123"/>
        <v>0.36225183062808058</v>
      </c>
      <c r="L39" s="366">
        <f t="shared" si="123"/>
        <v>0.37311938554692303</v>
      </c>
      <c r="M39" s="366">
        <f t="shared" si="123"/>
        <v>0.38431296711333074</v>
      </c>
      <c r="N39" s="366">
        <f t="shared" si="123"/>
        <v>0.39584235612673063</v>
      </c>
      <c r="O39" s="366">
        <f t="shared" si="123"/>
        <v>0.40771762681053259</v>
      </c>
      <c r="P39" s="366">
        <f t="shared" si="123"/>
        <v>0.41994915561484858</v>
      </c>
      <c r="Q39" s="366">
        <f t="shared" si="123"/>
        <v>0.43254763028329402</v>
      </c>
      <c r="R39" s="366">
        <f t="shared" si="123"/>
        <v>0.44552405919179283</v>
      </c>
      <c r="S39" s="366">
        <f t="shared" si="123"/>
        <v>0.45888978096754662</v>
      </c>
      <c r="T39" s="366">
        <f t="shared" si="123"/>
        <v>0.4726564743965731</v>
      </c>
      <c r="U39" s="366">
        <f t="shared" si="123"/>
        <v>0.48683616862847023</v>
      </c>
      <c r="V39" s="366">
        <f t="shared" si="123"/>
        <v>0.5014412536873244</v>
      </c>
      <c r="W39" s="366">
        <f t="shared" si="123"/>
        <v>0.51648449129794416</v>
      </c>
      <c r="X39" s="366">
        <f t="shared" si="123"/>
        <v>0.53197902603688252</v>
      </c>
      <c r="Y39" s="366">
        <f t="shared" si="123"/>
        <v>0.54793839681798895</v>
      </c>
      <c r="Z39" s="366">
        <f t="shared" si="123"/>
        <v>0.56437654872252874</v>
      </c>
      <c r="AA39" s="366">
        <f t="shared" si="123"/>
        <v>0.58130784518420464</v>
      </c>
      <c r="AB39" s="366">
        <f t="shared" si="123"/>
        <v>0.5987470805397308</v>
      </c>
      <c r="AC39" s="366">
        <f t="shared" si="123"/>
        <v>0.6167094929559227</v>
      </c>
      <c r="AD39" s="366">
        <f t="shared" si="123"/>
        <v>0.63521077774460033</v>
      </c>
      <c r="AE39" s="366">
        <f t="shared" si="123"/>
        <v>0.65426710107693831</v>
      </c>
      <c r="AF39" s="366">
        <f t="shared" si="123"/>
        <v>0.67389511410924652</v>
      </c>
      <c r="AG39" s="366">
        <f t="shared" si="123"/>
        <v>0.69411196753252391</v>
      </c>
      <c r="AH39" s="366">
        <f t="shared" si="123"/>
        <v>0.71493532655849967</v>
      </c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</row>
    <row r="40" spans="1:47" ht="15.75">
      <c r="A40" s="2">
        <f t="shared" si="5"/>
        <v>37</v>
      </c>
      <c r="B40" s="80" t="str">
        <f>B33</f>
        <v>Commodity Growth Rate (2029+)</v>
      </c>
      <c r="C40" s="244">
        <f t="shared" ref="C40:C41" si="124">C33</f>
        <v>0.03</v>
      </c>
      <c r="D40" s="246"/>
      <c r="E40" s="74">
        <f>E33</f>
        <v>-0.1</v>
      </c>
      <c r="F40" s="74">
        <f t="shared" ref="F40:I40" si="125">F33</f>
        <v>0</v>
      </c>
      <c r="G40" s="74">
        <f t="shared" si="125"/>
        <v>0</v>
      </c>
      <c r="H40" s="74">
        <f t="shared" si="125"/>
        <v>0</v>
      </c>
      <c r="I40" s="74">
        <f t="shared" si="125"/>
        <v>0</v>
      </c>
      <c r="J40" s="357">
        <f>C40</f>
        <v>0.03</v>
      </c>
      <c r="K40" s="74">
        <f t="shared" ref="K40:K41" si="126">J40</f>
        <v>0.03</v>
      </c>
      <c r="L40" s="74">
        <f t="shared" ref="L40:L41" si="127">K40</f>
        <v>0.03</v>
      </c>
      <c r="M40" s="74">
        <f t="shared" ref="M40:M41" si="128">L40</f>
        <v>0.03</v>
      </c>
      <c r="N40" s="74">
        <f t="shared" ref="N40:N41" si="129">M40</f>
        <v>0.03</v>
      </c>
      <c r="O40" s="74">
        <f t="shared" ref="O40:O41" si="130">N40</f>
        <v>0.03</v>
      </c>
      <c r="P40" s="74">
        <f t="shared" ref="P40" si="131">O40</f>
        <v>0.03</v>
      </c>
      <c r="Q40" s="74">
        <f t="shared" ref="Q40" si="132">P40</f>
        <v>0.03</v>
      </c>
      <c r="R40" s="74">
        <f t="shared" ref="R40" si="133">Q40</f>
        <v>0.03</v>
      </c>
      <c r="S40" s="74">
        <f t="shared" ref="S40" si="134">R40</f>
        <v>0.03</v>
      </c>
      <c r="T40" s="74">
        <f t="shared" ref="T40" si="135">S40</f>
        <v>0.03</v>
      </c>
      <c r="U40" s="74">
        <f t="shared" ref="U40" si="136">T40</f>
        <v>0.03</v>
      </c>
      <c r="V40" s="74">
        <f t="shared" ref="V40" si="137">U40</f>
        <v>0.03</v>
      </c>
      <c r="W40" s="74">
        <f t="shared" ref="W40" si="138">V40</f>
        <v>0.03</v>
      </c>
      <c r="X40" s="74">
        <f t="shared" ref="X40" si="139">W40</f>
        <v>0.03</v>
      </c>
      <c r="Y40" s="74">
        <f t="shared" ref="Y40" si="140">X40</f>
        <v>0.03</v>
      </c>
      <c r="Z40" s="74">
        <f t="shared" ref="Z40" si="141">Y40</f>
        <v>0.03</v>
      </c>
      <c r="AA40" s="74">
        <f t="shared" ref="AA40" si="142">Z40</f>
        <v>0.03</v>
      </c>
      <c r="AB40" s="74">
        <f t="shared" ref="AB40" si="143">AA40</f>
        <v>0.03</v>
      </c>
      <c r="AC40" s="74">
        <f t="shared" ref="AC40" si="144">AB40</f>
        <v>0.03</v>
      </c>
      <c r="AD40" s="74">
        <f t="shared" ref="AD40" si="145">AC40</f>
        <v>0.03</v>
      </c>
      <c r="AE40" s="74">
        <f t="shared" ref="AE40" si="146">AD40</f>
        <v>0.03</v>
      </c>
      <c r="AF40" s="74">
        <f t="shared" ref="AF40" si="147">AE40</f>
        <v>0.03</v>
      </c>
      <c r="AG40" s="74">
        <f t="shared" ref="AG40" si="148">AF40</f>
        <v>0.03</v>
      </c>
      <c r="AH40" s="74">
        <f t="shared" ref="AH40" si="149">AG40</f>
        <v>0.03</v>
      </c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</row>
    <row r="41" spans="1:47" ht="15.75">
      <c r="A41" s="2">
        <f t="shared" si="5"/>
        <v>38</v>
      </c>
      <c r="B41" s="80" t="str">
        <f>B34</f>
        <v>UDC Growth Rate (2029+) (1)</v>
      </c>
      <c r="C41" s="244">
        <f t="shared" si="124"/>
        <v>0.03</v>
      </c>
      <c r="D41" s="246"/>
      <c r="E41" s="74">
        <f t="shared" ref="E41:I41" si="150">E34</f>
        <v>2.3999999999999998E-3</v>
      </c>
      <c r="F41" s="74">
        <f t="shared" si="150"/>
        <v>0.1212</v>
      </c>
      <c r="G41" s="74">
        <f t="shared" si="150"/>
        <v>0.10050000000000001</v>
      </c>
      <c r="H41" s="74">
        <f t="shared" si="150"/>
        <v>8.2900000000000001E-2</v>
      </c>
      <c r="I41" s="74">
        <f t="shared" si="150"/>
        <v>0</v>
      </c>
      <c r="J41" s="357">
        <f>C41</f>
        <v>0.03</v>
      </c>
      <c r="K41" s="74">
        <f t="shared" si="126"/>
        <v>0.03</v>
      </c>
      <c r="L41" s="74">
        <f t="shared" si="127"/>
        <v>0.03</v>
      </c>
      <c r="M41" s="74">
        <f t="shared" si="128"/>
        <v>0.03</v>
      </c>
      <c r="N41" s="74">
        <f t="shared" si="129"/>
        <v>0.03</v>
      </c>
      <c r="O41" s="74">
        <f t="shared" si="130"/>
        <v>0.03</v>
      </c>
      <c r="P41" s="74">
        <f t="shared" ref="P41:AH41" si="151">O41</f>
        <v>0.03</v>
      </c>
      <c r="Q41" s="74">
        <f t="shared" si="151"/>
        <v>0.03</v>
      </c>
      <c r="R41" s="74">
        <f t="shared" si="151"/>
        <v>0.03</v>
      </c>
      <c r="S41" s="74">
        <f t="shared" si="151"/>
        <v>0.03</v>
      </c>
      <c r="T41" s="74">
        <f t="shared" si="151"/>
        <v>0.03</v>
      </c>
      <c r="U41" s="74">
        <f t="shared" si="151"/>
        <v>0.03</v>
      </c>
      <c r="V41" s="74">
        <f t="shared" si="151"/>
        <v>0.03</v>
      </c>
      <c r="W41" s="74">
        <f t="shared" si="151"/>
        <v>0.03</v>
      </c>
      <c r="X41" s="74">
        <f t="shared" si="151"/>
        <v>0.03</v>
      </c>
      <c r="Y41" s="74">
        <f t="shared" si="151"/>
        <v>0.03</v>
      </c>
      <c r="Z41" s="74">
        <f t="shared" si="151"/>
        <v>0.03</v>
      </c>
      <c r="AA41" s="74">
        <f t="shared" si="151"/>
        <v>0.03</v>
      </c>
      <c r="AB41" s="74">
        <f t="shared" si="151"/>
        <v>0.03</v>
      </c>
      <c r="AC41" s="74">
        <f t="shared" si="151"/>
        <v>0.03</v>
      </c>
      <c r="AD41" s="74">
        <f t="shared" si="151"/>
        <v>0.03</v>
      </c>
      <c r="AE41" s="74">
        <f t="shared" si="151"/>
        <v>0.03</v>
      </c>
      <c r="AF41" s="74">
        <f t="shared" si="151"/>
        <v>0.03</v>
      </c>
      <c r="AG41" s="74">
        <f t="shared" si="151"/>
        <v>0.03</v>
      </c>
      <c r="AH41" s="74">
        <f t="shared" si="151"/>
        <v>0.03</v>
      </c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</row>
    <row r="42" spans="1:47" ht="15.75">
      <c r="A42" s="2">
        <f t="shared" si="5"/>
        <v>39</v>
      </c>
      <c r="B42" s="80"/>
      <c r="C42" s="86"/>
      <c r="D42" s="248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</row>
    <row r="43" spans="1:47" ht="15.75">
      <c r="A43" s="2">
        <f t="shared" si="5"/>
        <v>40</v>
      </c>
      <c r="B43" s="89" t="s">
        <v>66</v>
      </c>
      <c r="C43" s="88"/>
      <c r="D43" s="24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</row>
    <row r="44" spans="1:47" ht="15.75">
      <c r="A44" s="2">
        <f t="shared" si="5"/>
        <v>41</v>
      </c>
      <c r="B44" s="80" t="str">
        <f>B37</f>
        <v>Commodity</v>
      </c>
      <c r="C44" s="244"/>
      <c r="D44" s="361">
        <f>'Historic SDG&amp;E'!G35/100</f>
        <v>0.12744</v>
      </c>
      <c r="E44" s="364">
        <f t="shared" ref="E44:E45" si="152">D44*(1+E47)</f>
        <v>0.11469600000000001</v>
      </c>
      <c r="F44" s="364">
        <f t="shared" ref="F44:F45" si="153">E44*(1+F47)</f>
        <v>0.11469600000000001</v>
      </c>
      <c r="G44" s="364">
        <f t="shared" ref="G44:G45" si="154">F44*(1+G47)</f>
        <v>0.11469600000000001</v>
      </c>
      <c r="H44" s="364">
        <f t="shared" ref="H44:H45" si="155">G44*(1+H47)</f>
        <v>0.11469600000000001</v>
      </c>
      <c r="I44" s="364">
        <f t="shared" ref="I44:I45" si="156">H44*(1+I47)</f>
        <v>0.11469600000000001</v>
      </c>
      <c r="J44" s="364">
        <f t="shared" ref="J44:AH44" si="157">I44*(1+J47)</f>
        <v>0.11813688000000001</v>
      </c>
      <c r="K44" s="364">
        <f t="shared" si="157"/>
        <v>0.12168098640000001</v>
      </c>
      <c r="L44" s="364">
        <f t="shared" si="157"/>
        <v>0.12533141599200001</v>
      </c>
      <c r="M44" s="364">
        <f t="shared" si="157"/>
        <v>0.12909135847176001</v>
      </c>
      <c r="N44" s="364">
        <f t="shared" si="157"/>
        <v>0.13296409922591282</v>
      </c>
      <c r="O44" s="364">
        <f t="shared" si="157"/>
        <v>0.13695302220269021</v>
      </c>
      <c r="P44" s="364">
        <f t="shared" si="157"/>
        <v>0.14106161286877092</v>
      </c>
      <c r="Q44" s="364">
        <f t="shared" si="157"/>
        <v>0.14529346125483406</v>
      </c>
      <c r="R44" s="364">
        <f t="shared" si="157"/>
        <v>0.14965226509247909</v>
      </c>
      <c r="S44" s="364">
        <f t="shared" si="157"/>
        <v>0.15414183304525347</v>
      </c>
      <c r="T44" s="364">
        <f t="shared" si="157"/>
        <v>0.15876608803661107</v>
      </c>
      <c r="U44" s="364">
        <f t="shared" si="157"/>
        <v>0.16352907067770941</v>
      </c>
      <c r="V44" s="364">
        <f t="shared" si="157"/>
        <v>0.16843494279804069</v>
      </c>
      <c r="W44" s="364">
        <f t="shared" si="157"/>
        <v>0.17348799108198193</v>
      </c>
      <c r="X44" s="364">
        <f t="shared" si="157"/>
        <v>0.17869263081444139</v>
      </c>
      <c r="Y44" s="364">
        <f t="shared" si="157"/>
        <v>0.18405340973887463</v>
      </c>
      <c r="Z44" s="364">
        <f t="shared" si="157"/>
        <v>0.18957501203104088</v>
      </c>
      <c r="AA44" s="364">
        <f t="shared" si="157"/>
        <v>0.19526226239197211</v>
      </c>
      <c r="AB44" s="364">
        <f t="shared" si="157"/>
        <v>0.20112013026373129</v>
      </c>
      <c r="AC44" s="364">
        <f t="shared" si="157"/>
        <v>0.20715373417164323</v>
      </c>
      <c r="AD44" s="364">
        <f t="shared" si="157"/>
        <v>0.21336834619679254</v>
      </c>
      <c r="AE44" s="364">
        <f t="shared" si="157"/>
        <v>0.21976939658269631</v>
      </c>
      <c r="AF44" s="364">
        <f t="shared" si="157"/>
        <v>0.22636247848017721</v>
      </c>
      <c r="AG44" s="364">
        <f t="shared" si="157"/>
        <v>0.23315335283458252</v>
      </c>
      <c r="AH44" s="364">
        <f t="shared" si="157"/>
        <v>0.24014795341962</v>
      </c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</row>
    <row r="45" spans="1:47" ht="18">
      <c r="A45" s="2">
        <f t="shared" si="5"/>
        <v>42</v>
      </c>
      <c r="B45" s="106" t="str">
        <f>B38</f>
        <v>Total Utility Distribution Co. (UDC) Rate</v>
      </c>
      <c r="C45" s="112"/>
      <c r="D45" s="363">
        <f>'Historic SDG&amp;E'!G24/100</f>
        <v>0.22191</v>
      </c>
      <c r="E45" s="367">
        <f t="shared" si="152"/>
        <v>0.222442584</v>
      </c>
      <c r="F45" s="367">
        <f t="shared" si="153"/>
        <v>0.2494026251808</v>
      </c>
      <c r="G45" s="367">
        <f t="shared" si="154"/>
        <v>0.27446758901147039</v>
      </c>
      <c r="H45" s="367">
        <f t="shared" si="155"/>
        <v>0.2972209521405213</v>
      </c>
      <c r="I45" s="367">
        <f t="shared" si="156"/>
        <v>0.2972209521405213</v>
      </c>
      <c r="J45" s="367">
        <f t="shared" ref="J45:AH45" si="158">I45*(1+J48)</f>
        <v>0.30613758070473696</v>
      </c>
      <c r="K45" s="367">
        <f t="shared" si="158"/>
        <v>0.31532170812587906</v>
      </c>
      <c r="L45" s="367">
        <f t="shared" si="158"/>
        <v>0.32478135936965546</v>
      </c>
      <c r="M45" s="367">
        <f t="shared" si="158"/>
        <v>0.33452480015074515</v>
      </c>
      <c r="N45" s="367">
        <f t="shared" si="158"/>
        <v>0.34456054415526749</v>
      </c>
      <c r="O45" s="367">
        <f t="shared" si="158"/>
        <v>0.35489736047992554</v>
      </c>
      <c r="P45" s="367">
        <f t="shared" si="158"/>
        <v>0.36554428129432331</v>
      </c>
      <c r="Q45" s="367">
        <f t="shared" si="158"/>
        <v>0.37651060973315303</v>
      </c>
      <c r="R45" s="367">
        <f t="shared" si="158"/>
        <v>0.38780592802514763</v>
      </c>
      <c r="S45" s="367">
        <f t="shared" si="158"/>
        <v>0.39944010586590206</v>
      </c>
      <c r="T45" s="367">
        <f t="shared" si="158"/>
        <v>0.41142330904187913</v>
      </c>
      <c r="U45" s="367">
        <f t="shared" si="158"/>
        <v>0.42376600831313549</v>
      </c>
      <c r="V45" s="367">
        <f t="shared" si="158"/>
        <v>0.43647898856252959</v>
      </c>
      <c r="W45" s="367">
        <f t="shared" si="158"/>
        <v>0.44957335821940547</v>
      </c>
      <c r="X45" s="367">
        <f t="shared" si="158"/>
        <v>0.46306055896598763</v>
      </c>
      <c r="Y45" s="367">
        <f t="shared" si="158"/>
        <v>0.47695237573496729</v>
      </c>
      <c r="Z45" s="367">
        <f t="shared" si="158"/>
        <v>0.49126094700701634</v>
      </c>
      <c r="AA45" s="367">
        <f t="shared" si="158"/>
        <v>0.50599877541722682</v>
      </c>
      <c r="AB45" s="367">
        <f t="shared" si="158"/>
        <v>0.52117873867974363</v>
      </c>
      <c r="AC45" s="367">
        <f t="shared" si="158"/>
        <v>0.53681410084013592</v>
      </c>
      <c r="AD45" s="367">
        <f t="shared" si="158"/>
        <v>0.55291852386534002</v>
      </c>
      <c r="AE45" s="367">
        <f t="shared" si="158"/>
        <v>0.56950607958130028</v>
      </c>
      <c r="AF45" s="367">
        <f t="shared" si="158"/>
        <v>0.58659126196873934</v>
      </c>
      <c r="AG45" s="367">
        <f t="shared" si="158"/>
        <v>0.6041889998278015</v>
      </c>
      <c r="AH45" s="367">
        <f t="shared" si="158"/>
        <v>0.62231466982263561</v>
      </c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</row>
    <row r="46" spans="1:47" ht="15.75">
      <c r="A46" s="2">
        <f t="shared" si="5"/>
        <v>43</v>
      </c>
      <c r="B46" s="80" t="s">
        <v>10</v>
      </c>
      <c r="C46" s="112"/>
      <c r="D46" s="249">
        <f t="shared" ref="D46:AH46" si="159">SUM(D44:D45)</f>
        <v>0.34934999999999999</v>
      </c>
      <c r="E46" s="366">
        <f t="shared" si="159"/>
        <v>0.33713858400000002</v>
      </c>
      <c r="F46" s="366">
        <f t="shared" si="159"/>
        <v>0.3640986251808</v>
      </c>
      <c r="G46" s="366">
        <f t="shared" si="159"/>
        <v>0.38916358901147041</v>
      </c>
      <c r="H46" s="366">
        <f t="shared" si="159"/>
        <v>0.41191695214052132</v>
      </c>
      <c r="I46" s="366">
        <f t="shared" si="159"/>
        <v>0.41191695214052132</v>
      </c>
      <c r="J46" s="366">
        <f t="shared" si="159"/>
        <v>0.42427446070473696</v>
      </c>
      <c r="K46" s="366">
        <f t="shared" si="159"/>
        <v>0.43700269452587909</v>
      </c>
      <c r="L46" s="366">
        <f t="shared" si="159"/>
        <v>0.4501127753616555</v>
      </c>
      <c r="M46" s="366">
        <f t="shared" si="159"/>
        <v>0.46361615862250516</v>
      </c>
      <c r="N46" s="366">
        <f t="shared" si="159"/>
        <v>0.47752464338118028</v>
      </c>
      <c r="O46" s="366">
        <f t="shared" si="159"/>
        <v>0.49185038268261572</v>
      </c>
      <c r="P46" s="366">
        <f t="shared" si="159"/>
        <v>0.50660589416309421</v>
      </c>
      <c r="Q46" s="366">
        <f t="shared" si="159"/>
        <v>0.52180407098798709</v>
      </c>
      <c r="R46" s="366">
        <f t="shared" si="159"/>
        <v>0.53745819311762677</v>
      </c>
      <c r="S46" s="366">
        <f t="shared" si="159"/>
        <v>0.55358193891115559</v>
      </c>
      <c r="T46" s="366">
        <f t="shared" si="159"/>
        <v>0.57018939707849015</v>
      </c>
      <c r="U46" s="366">
        <f t="shared" si="159"/>
        <v>0.58729507899084488</v>
      </c>
      <c r="V46" s="366">
        <f t="shared" si="159"/>
        <v>0.60491393136057026</v>
      </c>
      <c r="W46" s="366">
        <f t="shared" si="159"/>
        <v>0.62306134930138746</v>
      </c>
      <c r="X46" s="366">
        <f t="shared" si="159"/>
        <v>0.64175318978042906</v>
      </c>
      <c r="Y46" s="366">
        <f t="shared" si="159"/>
        <v>0.66100578547384192</v>
      </c>
      <c r="Z46" s="366">
        <f t="shared" si="159"/>
        <v>0.68083595903805727</v>
      </c>
      <c r="AA46" s="366">
        <f t="shared" si="159"/>
        <v>0.70126103780919891</v>
      </c>
      <c r="AB46" s="366">
        <f t="shared" si="159"/>
        <v>0.72229886894347495</v>
      </c>
      <c r="AC46" s="366">
        <f t="shared" si="159"/>
        <v>0.7439678350117791</v>
      </c>
      <c r="AD46" s="366">
        <f t="shared" si="159"/>
        <v>0.76628687006213259</v>
      </c>
      <c r="AE46" s="366">
        <f t="shared" si="159"/>
        <v>0.78927547616399663</v>
      </c>
      <c r="AF46" s="366">
        <f t="shared" si="159"/>
        <v>0.81295374044891655</v>
      </c>
      <c r="AG46" s="366">
        <f t="shared" si="159"/>
        <v>0.83734235266238399</v>
      </c>
      <c r="AH46" s="366">
        <f t="shared" si="159"/>
        <v>0.86246262324225564</v>
      </c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</row>
    <row r="47" spans="1:47" ht="15.75">
      <c r="A47" s="2">
        <f t="shared" si="5"/>
        <v>44</v>
      </c>
      <c r="B47" s="80" t="str">
        <f>B40</f>
        <v>Commodity Growth Rate (2029+)</v>
      </c>
      <c r="C47" s="244">
        <f t="shared" ref="C47:C48" si="160">C40</f>
        <v>0.03</v>
      </c>
      <c r="D47" s="246"/>
      <c r="E47" s="74">
        <f>E33</f>
        <v>-0.1</v>
      </c>
      <c r="F47" s="74">
        <f t="shared" ref="F47:I47" si="161">F33</f>
        <v>0</v>
      </c>
      <c r="G47" s="74">
        <f t="shared" si="161"/>
        <v>0</v>
      </c>
      <c r="H47" s="74">
        <f t="shared" si="161"/>
        <v>0</v>
      </c>
      <c r="I47" s="74">
        <f t="shared" si="161"/>
        <v>0</v>
      </c>
      <c r="J47" s="357">
        <f>C47</f>
        <v>0.03</v>
      </c>
      <c r="K47" s="74">
        <f t="shared" ref="K47:K48" si="162">J47</f>
        <v>0.03</v>
      </c>
      <c r="L47" s="74">
        <f t="shared" ref="L47:L48" si="163">K47</f>
        <v>0.03</v>
      </c>
      <c r="M47" s="74">
        <f t="shared" ref="M47:M48" si="164">L47</f>
        <v>0.03</v>
      </c>
      <c r="N47" s="74">
        <f t="shared" ref="N47:N48" si="165">M47</f>
        <v>0.03</v>
      </c>
      <c r="O47" s="74">
        <f t="shared" ref="O47:O48" si="166">N47</f>
        <v>0.03</v>
      </c>
      <c r="P47" s="74">
        <f t="shared" ref="P47" si="167">O47</f>
        <v>0.03</v>
      </c>
      <c r="Q47" s="74">
        <f t="shared" ref="Q47" si="168">P47</f>
        <v>0.03</v>
      </c>
      <c r="R47" s="74">
        <f t="shared" ref="R47" si="169">Q47</f>
        <v>0.03</v>
      </c>
      <c r="S47" s="74">
        <f t="shared" ref="S47" si="170">R47</f>
        <v>0.03</v>
      </c>
      <c r="T47" s="74">
        <f t="shared" ref="T47" si="171">S47</f>
        <v>0.03</v>
      </c>
      <c r="U47" s="74">
        <f t="shared" ref="U47" si="172">T47</f>
        <v>0.03</v>
      </c>
      <c r="V47" s="74">
        <f t="shared" ref="V47" si="173">U47</f>
        <v>0.03</v>
      </c>
      <c r="W47" s="74">
        <f t="shared" ref="W47" si="174">V47</f>
        <v>0.03</v>
      </c>
      <c r="X47" s="74">
        <f t="shared" ref="X47" si="175">W47</f>
        <v>0.03</v>
      </c>
      <c r="Y47" s="74">
        <f t="shared" ref="Y47" si="176">X47</f>
        <v>0.03</v>
      </c>
      <c r="Z47" s="74">
        <f t="shared" ref="Z47" si="177">Y47</f>
        <v>0.03</v>
      </c>
      <c r="AA47" s="74">
        <f t="shared" ref="AA47" si="178">Z47</f>
        <v>0.03</v>
      </c>
      <c r="AB47" s="74">
        <f t="shared" ref="AB47" si="179">AA47</f>
        <v>0.03</v>
      </c>
      <c r="AC47" s="74">
        <f t="shared" ref="AC47" si="180">AB47</f>
        <v>0.03</v>
      </c>
      <c r="AD47" s="74">
        <f t="shared" ref="AD47" si="181">AC47</f>
        <v>0.03</v>
      </c>
      <c r="AE47" s="74">
        <f t="shared" ref="AE47" si="182">AD47</f>
        <v>0.03</v>
      </c>
      <c r="AF47" s="74">
        <f t="shared" ref="AF47" si="183">AE47</f>
        <v>0.03</v>
      </c>
      <c r="AG47" s="74">
        <f t="shared" ref="AG47" si="184">AF47</f>
        <v>0.03</v>
      </c>
      <c r="AH47" s="74">
        <f t="shared" ref="AH47" si="185">AG47</f>
        <v>0.03</v>
      </c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</row>
    <row r="48" spans="1:47" ht="15.75">
      <c r="A48" s="2">
        <f t="shared" si="5"/>
        <v>45</v>
      </c>
      <c r="B48" s="80" t="str">
        <f>B41</f>
        <v>UDC Growth Rate (2029+) (1)</v>
      </c>
      <c r="C48" s="244">
        <f t="shared" si="160"/>
        <v>0.03</v>
      </c>
      <c r="D48" s="84"/>
      <c r="E48" s="74">
        <f t="shared" ref="E48:I48" si="186">E34</f>
        <v>2.3999999999999998E-3</v>
      </c>
      <c r="F48" s="74">
        <f t="shared" si="186"/>
        <v>0.1212</v>
      </c>
      <c r="G48" s="74">
        <f t="shared" si="186"/>
        <v>0.10050000000000001</v>
      </c>
      <c r="H48" s="74">
        <f t="shared" si="186"/>
        <v>8.2900000000000001E-2</v>
      </c>
      <c r="I48" s="74">
        <f t="shared" si="186"/>
        <v>0</v>
      </c>
      <c r="J48" s="357">
        <f>C48</f>
        <v>0.03</v>
      </c>
      <c r="K48" s="74">
        <f t="shared" si="162"/>
        <v>0.03</v>
      </c>
      <c r="L48" s="74">
        <f t="shared" si="163"/>
        <v>0.03</v>
      </c>
      <c r="M48" s="74">
        <f t="shared" si="164"/>
        <v>0.03</v>
      </c>
      <c r="N48" s="74">
        <f t="shared" si="165"/>
        <v>0.03</v>
      </c>
      <c r="O48" s="74">
        <f t="shared" si="166"/>
        <v>0.03</v>
      </c>
      <c r="P48" s="74">
        <f t="shared" ref="P48:AH48" si="187">O48</f>
        <v>0.03</v>
      </c>
      <c r="Q48" s="74">
        <f t="shared" si="187"/>
        <v>0.03</v>
      </c>
      <c r="R48" s="74">
        <f t="shared" si="187"/>
        <v>0.03</v>
      </c>
      <c r="S48" s="74">
        <f t="shared" si="187"/>
        <v>0.03</v>
      </c>
      <c r="T48" s="74">
        <f t="shared" si="187"/>
        <v>0.03</v>
      </c>
      <c r="U48" s="74">
        <f t="shared" si="187"/>
        <v>0.03</v>
      </c>
      <c r="V48" s="74">
        <f t="shared" si="187"/>
        <v>0.03</v>
      </c>
      <c r="W48" s="74">
        <f t="shared" si="187"/>
        <v>0.03</v>
      </c>
      <c r="X48" s="74">
        <f t="shared" si="187"/>
        <v>0.03</v>
      </c>
      <c r="Y48" s="74">
        <f t="shared" si="187"/>
        <v>0.03</v>
      </c>
      <c r="Z48" s="74">
        <f t="shared" si="187"/>
        <v>0.03</v>
      </c>
      <c r="AA48" s="74">
        <f t="shared" si="187"/>
        <v>0.03</v>
      </c>
      <c r="AB48" s="74">
        <f t="shared" si="187"/>
        <v>0.03</v>
      </c>
      <c r="AC48" s="74">
        <f t="shared" si="187"/>
        <v>0.03</v>
      </c>
      <c r="AD48" s="74">
        <f t="shared" si="187"/>
        <v>0.03</v>
      </c>
      <c r="AE48" s="74">
        <f t="shared" si="187"/>
        <v>0.03</v>
      </c>
      <c r="AF48" s="74">
        <f t="shared" si="187"/>
        <v>0.03</v>
      </c>
      <c r="AG48" s="74">
        <f t="shared" si="187"/>
        <v>0.03</v>
      </c>
      <c r="AH48" s="74">
        <f t="shared" si="187"/>
        <v>0.03</v>
      </c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</row>
    <row r="49" spans="1:47" ht="15.75">
      <c r="A49" s="2">
        <f t="shared" si="5"/>
        <v>46</v>
      </c>
      <c r="B49" s="80"/>
      <c r="C49" s="80"/>
      <c r="D49" s="83"/>
      <c r="E49" s="80"/>
      <c r="F49" s="81"/>
      <c r="G49" s="82"/>
      <c r="H49" s="82"/>
      <c r="I49" s="81"/>
      <c r="J49" s="81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</row>
    <row r="50" spans="1:47">
      <c r="A50" s="2">
        <f t="shared" si="5"/>
        <v>47</v>
      </c>
      <c r="B50" s="73"/>
      <c r="C50" s="73"/>
      <c r="D50" s="73" t="s">
        <v>57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</row>
    <row r="51" spans="1:47">
      <c r="A51" s="2">
        <f t="shared" si="5"/>
        <v>48</v>
      </c>
      <c r="B51" s="73"/>
      <c r="C51" s="73"/>
      <c r="D51" s="77" t="s">
        <v>56</v>
      </c>
      <c r="E51" s="73" t="s">
        <v>55</v>
      </c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</row>
    <row r="52" spans="1:47">
      <c r="A52" s="2">
        <f t="shared" si="5"/>
        <v>49</v>
      </c>
      <c r="B52" s="73"/>
      <c r="C52" s="79" t="str">
        <f>B15</f>
        <v>Residential</v>
      </c>
      <c r="D52" s="74">
        <f>(O17/F17)^(1/(COUNT(G17:O17)))-1</f>
        <v>3.9973843717209023E-2</v>
      </c>
      <c r="E52" s="74">
        <f>(O16/F16)^(1/(COUNT(G16:O16)))-1</f>
        <v>1.990131045678134E-2</v>
      </c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</row>
    <row r="53" spans="1:47">
      <c r="A53" s="2">
        <f t="shared" si="5"/>
        <v>50</v>
      </c>
      <c r="B53" s="73"/>
      <c r="C53" s="79" t="str">
        <f>B22</f>
        <v>Small Commercial</v>
      </c>
      <c r="D53" s="74">
        <f>(O24/F24)^(1/(COUNT(G24:O24)))-1</f>
        <v>3.9973843717209023E-2</v>
      </c>
      <c r="E53" s="74">
        <f>(O23/F23)^(1/(COUNT(G23:O23)))-1</f>
        <v>1.990131045678134E-2</v>
      </c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</row>
    <row r="54" spans="1:47">
      <c r="A54" s="2">
        <f t="shared" si="5"/>
        <v>51</v>
      </c>
      <c r="B54" s="73"/>
      <c r="C54" s="79" t="str">
        <f>B29</f>
        <v>Medium/Large Commercial &amp; Industrial</v>
      </c>
      <c r="D54" s="74">
        <f>(O31/F31)^(1/(COUNT(G31:O31)))-1</f>
        <v>3.9973843717209245E-2</v>
      </c>
      <c r="E54" s="74">
        <f>(O30/F30)^(1/(COUNT(G30:O30)))-1</f>
        <v>1.990131045678134E-2</v>
      </c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</row>
    <row r="55" spans="1:47">
      <c r="A55" s="2">
        <f t="shared" si="5"/>
        <v>52</v>
      </c>
      <c r="B55" s="73"/>
      <c r="C55" s="79" t="str">
        <f>B36</f>
        <v>Agricultural</v>
      </c>
      <c r="D55" s="74">
        <f>(O38/F38)^(1/(COUNT(G38:O38)))-1</f>
        <v>3.9973843717209245E-2</v>
      </c>
      <c r="E55" s="74">
        <f>(O37/F37)^(1/(COUNT(G37:O37)))-1</f>
        <v>1.990131045678134E-2</v>
      </c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</row>
    <row r="56" spans="1:47">
      <c r="A56" s="2">
        <f t="shared" si="5"/>
        <v>53</v>
      </c>
      <c r="B56" s="73"/>
      <c r="C56" s="79" t="str">
        <f>B43</f>
        <v>Lighting</v>
      </c>
      <c r="D56" s="74">
        <f>(O45/F45)^(1/(COUNT(G45:O45)))-1</f>
        <v>3.9973843717209245E-2</v>
      </c>
      <c r="E56" s="74">
        <f>(O44/F44)^(1/(COUNT(G44:O44)))-1</f>
        <v>1.990131045678134E-2</v>
      </c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</row>
    <row r="57" spans="1:47">
      <c r="A57" s="2">
        <f t="shared" si="5"/>
        <v>54</v>
      </c>
      <c r="B57" s="73"/>
      <c r="C57" s="79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</row>
    <row r="58" spans="1:47">
      <c r="A58" s="2">
        <f t="shared" si="5"/>
        <v>55</v>
      </c>
      <c r="B58" s="73"/>
      <c r="C58" s="79" t="s">
        <v>44</v>
      </c>
      <c r="D58" s="78">
        <f>AVERAGE(D52:D56)</f>
        <v>3.9973843717209155E-2</v>
      </c>
      <c r="E58" s="78">
        <f>AVERAGE(E52:E56)</f>
        <v>1.990131045678134E-2</v>
      </c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</row>
    <row r="59" spans="1:47">
      <c r="A59" s="2">
        <f t="shared" si="5"/>
        <v>56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</row>
    <row r="60" spans="1:47">
      <c r="A60" s="2">
        <f t="shared" si="5"/>
        <v>57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</row>
    <row r="61" spans="1:47">
      <c r="A61" s="2">
        <f t="shared" si="5"/>
        <v>58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</row>
    <row r="62" spans="1:47">
      <c r="A62" s="2">
        <f t="shared" si="5"/>
        <v>59</v>
      </c>
      <c r="B62" s="73"/>
      <c r="C62" s="77" t="s">
        <v>54</v>
      </c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</row>
    <row r="63" spans="1:47">
      <c r="A63" s="2">
        <f t="shared" si="5"/>
        <v>60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</row>
    <row r="64" spans="1:47">
      <c r="A64" s="2">
        <f t="shared" si="5"/>
        <v>61</v>
      </c>
      <c r="B64" s="73"/>
      <c r="C64" s="73" t="s">
        <v>53</v>
      </c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</row>
    <row r="65" spans="1:47">
      <c r="A65" s="2">
        <f t="shared" si="5"/>
        <v>62</v>
      </c>
      <c r="B65" s="73"/>
      <c r="C65" s="73"/>
      <c r="D65" s="73">
        <f t="shared" ref="D65:M70" si="188">F5</f>
        <v>2025</v>
      </c>
      <c r="E65" s="73">
        <f t="shared" si="188"/>
        <v>2026</v>
      </c>
      <c r="F65" s="73">
        <f t="shared" si="188"/>
        <v>2027</v>
      </c>
      <c r="G65" s="73">
        <f t="shared" si="188"/>
        <v>2028</v>
      </c>
      <c r="H65" s="73">
        <f t="shared" si="188"/>
        <v>2029</v>
      </c>
      <c r="I65" s="73">
        <f t="shared" si="188"/>
        <v>2030</v>
      </c>
      <c r="J65" s="73">
        <f t="shared" si="188"/>
        <v>2031</v>
      </c>
      <c r="K65" s="73">
        <f t="shared" si="188"/>
        <v>2032</v>
      </c>
      <c r="L65" s="73">
        <f t="shared" si="188"/>
        <v>2033</v>
      </c>
      <c r="M65" s="73">
        <f t="shared" si="188"/>
        <v>2034</v>
      </c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</row>
    <row r="66" spans="1:47">
      <c r="A66" s="2">
        <f t="shared" si="5"/>
        <v>63</v>
      </c>
      <c r="B66" s="73"/>
      <c r="C66" s="73" t="str">
        <f>B6</f>
        <v>Residential</v>
      </c>
      <c r="D66" s="76">
        <f t="shared" si="188"/>
        <v>0.39884526225920003</v>
      </c>
      <c r="E66" s="76">
        <f t="shared" si="188"/>
        <v>0.42254690711624959</v>
      </c>
      <c r="F66" s="76">
        <f t="shared" si="188"/>
        <v>0.44406268251618669</v>
      </c>
      <c r="G66" s="76">
        <f t="shared" si="188"/>
        <v>0.44406268251618669</v>
      </c>
      <c r="H66" s="76">
        <f t="shared" si="188"/>
        <v>0.45738456299167229</v>
      </c>
      <c r="I66" s="76">
        <f t="shared" si="188"/>
        <v>0.47110609988142249</v>
      </c>
      <c r="J66" s="76">
        <f t="shared" si="188"/>
        <v>0.48523928287786511</v>
      </c>
      <c r="K66" s="76">
        <f t="shared" si="188"/>
        <v>0.49979646136420108</v>
      </c>
      <c r="L66" s="76">
        <f t="shared" si="188"/>
        <v>0.51479035520512717</v>
      </c>
      <c r="M66" s="76">
        <f t="shared" si="188"/>
        <v>0.53023406586128097</v>
      </c>
      <c r="N66" s="74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</row>
    <row r="67" spans="1:47">
      <c r="A67" s="2">
        <f t="shared" si="5"/>
        <v>64</v>
      </c>
      <c r="B67" s="73"/>
      <c r="C67" s="73" t="str">
        <f>B7</f>
        <v>Small Commercial</v>
      </c>
      <c r="D67" s="76">
        <f t="shared" si="188"/>
        <v>0.40413671474559998</v>
      </c>
      <c r="E67" s="76">
        <f t="shared" si="188"/>
        <v>0.43018548207753277</v>
      </c>
      <c r="F67" s="76">
        <f t="shared" si="188"/>
        <v>0.45383191804176021</v>
      </c>
      <c r="G67" s="76">
        <f t="shared" si="188"/>
        <v>0.45383191804176021</v>
      </c>
      <c r="H67" s="76">
        <f t="shared" si="188"/>
        <v>0.46744687558301301</v>
      </c>
      <c r="I67" s="76">
        <f t="shared" si="188"/>
        <v>0.48147028185050339</v>
      </c>
      <c r="J67" s="76">
        <f t="shared" si="188"/>
        <v>0.49591439030601847</v>
      </c>
      <c r="K67" s="76">
        <f t="shared" si="188"/>
        <v>0.51079182201519902</v>
      </c>
      <c r="L67" s="76">
        <f t="shared" si="188"/>
        <v>0.52611557667565501</v>
      </c>
      <c r="M67" s="76">
        <f t="shared" si="188"/>
        <v>0.5418990439759247</v>
      </c>
      <c r="N67" s="74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</row>
    <row r="68" spans="1:47">
      <c r="A68" s="2">
        <f t="shared" si="5"/>
        <v>65</v>
      </c>
      <c r="B68" s="73"/>
      <c r="C68" s="73" t="str">
        <f>B8</f>
        <v>Medium/Large Commercial &amp; Industrial</v>
      </c>
      <c r="D68" s="76">
        <f t="shared" si="188"/>
        <v>0.36365134406400001</v>
      </c>
      <c r="E68" s="76">
        <f t="shared" si="188"/>
        <v>0.383169282642432</v>
      </c>
      <c r="F68" s="76">
        <f t="shared" si="188"/>
        <v>0.40088719147348961</v>
      </c>
      <c r="G68" s="76">
        <f t="shared" si="188"/>
        <v>0.40088719147348961</v>
      </c>
      <c r="H68" s="76">
        <f t="shared" si="188"/>
        <v>0.41291380721769433</v>
      </c>
      <c r="I68" s="76">
        <f t="shared" si="188"/>
        <v>0.42530122143422516</v>
      </c>
      <c r="J68" s="76">
        <f t="shared" si="188"/>
        <v>0.43806025807725191</v>
      </c>
      <c r="K68" s="76">
        <f t="shared" si="188"/>
        <v>0.45120206581956945</v>
      </c>
      <c r="L68" s="76">
        <f t="shared" si="188"/>
        <v>0.46473812779415657</v>
      </c>
      <c r="M68" s="76">
        <f t="shared" si="188"/>
        <v>0.47868027162798127</v>
      </c>
      <c r="N68" s="74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</row>
    <row r="69" spans="1:47">
      <c r="A69" s="2">
        <f t="shared" si="5"/>
        <v>66</v>
      </c>
      <c r="B69" s="73"/>
      <c r="C69" s="73" t="str">
        <f>B9</f>
        <v>Agricultural</v>
      </c>
      <c r="D69" s="76">
        <f t="shared" si="188"/>
        <v>0.31109522499200004</v>
      </c>
      <c r="E69" s="76">
        <f t="shared" si="188"/>
        <v>0.32701002560369602</v>
      </c>
      <c r="F69" s="76">
        <f t="shared" si="188"/>
        <v>0.34145709362624244</v>
      </c>
      <c r="G69" s="76">
        <f t="shared" si="188"/>
        <v>0.34145709362624244</v>
      </c>
      <c r="H69" s="76">
        <f t="shared" si="188"/>
        <v>0.35170080643502966</v>
      </c>
      <c r="I69" s="76">
        <f t="shared" si="188"/>
        <v>0.36225183062808058</v>
      </c>
      <c r="J69" s="76">
        <f t="shared" si="188"/>
        <v>0.37311938554692303</v>
      </c>
      <c r="K69" s="76">
        <f t="shared" si="188"/>
        <v>0.38431296711333074</v>
      </c>
      <c r="L69" s="76">
        <f t="shared" si="188"/>
        <v>0.39584235612673063</v>
      </c>
      <c r="M69" s="76">
        <f t="shared" si="188"/>
        <v>0.40771762681053259</v>
      </c>
      <c r="N69" s="74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</row>
    <row r="70" spans="1:47">
      <c r="A70" s="2">
        <f t="shared" si="5"/>
        <v>67</v>
      </c>
      <c r="B70" s="73"/>
      <c r="C70" s="73" t="str">
        <f>B10</f>
        <v>Lighting</v>
      </c>
      <c r="D70" s="76">
        <f t="shared" si="188"/>
        <v>0.3640986251808</v>
      </c>
      <c r="E70" s="76">
        <f t="shared" si="188"/>
        <v>0.38916358901147041</v>
      </c>
      <c r="F70" s="76">
        <f t="shared" si="188"/>
        <v>0.41191695214052132</v>
      </c>
      <c r="G70" s="76">
        <f t="shared" si="188"/>
        <v>0.41191695214052132</v>
      </c>
      <c r="H70" s="76">
        <f t="shared" si="188"/>
        <v>0.42427446070473696</v>
      </c>
      <c r="I70" s="76">
        <f t="shared" si="188"/>
        <v>0.43700269452587909</v>
      </c>
      <c r="J70" s="76">
        <f t="shared" si="188"/>
        <v>0.4501127753616555</v>
      </c>
      <c r="K70" s="76">
        <f t="shared" si="188"/>
        <v>0.46361615862250516</v>
      </c>
      <c r="L70" s="76">
        <f t="shared" si="188"/>
        <v>0.47752464338118028</v>
      </c>
      <c r="M70" s="76">
        <f t="shared" si="188"/>
        <v>0.49185038268261572</v>
      </c>
      <c r="N70" s="74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</row>
    <row r="71" spans="1:47">
      <c r="A71" s="2">
        <f t="shared" si="5"/>
        <v>68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</row>
    <row r="72" spans="1:47">
      <c r="A72" s="2">
        <f t="shared" ref="A72:A78" si="189">A71+1</f>
        <v>69</v>
      </c>
      <c r="B72" s="73"/>
      <c r="C72" s="73" t="s">
        <v>52</v>
      </c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</row>
    <row r="73" spans="1:47">
      <c r="A73" s="2">
        <f t="shared" si="189"/>
        <v>70</v>
      </c>
      <c r="B73" s="73"/>
      <c r="C73" s="73"/>
      <c r="D73" s="73">
        <f t="shared" ref="D73:M73" si="190">F5</f>
        <v>2025</v>
      </c>
      <c r="E73" s="73">
        <f t="shared" si="190"/>
        <v>2026</v>
      </c>
      <c r="F73" s="73">
        <f t="shared" si="190"/>
        <v>2027</v>
      </c>
      <c r="G73" s="73">
        <f t="shared" si="190"/>
        <v>2028</v>
      </c>
      <c r="H73" s="73">
        <f t="shared" si="190"/>
        <v>2029</v>
      </c>
      <c r="I73" s="73">
        <f t="shared" si="190"/>
        <v>2030</v>
      </c>
      <c r="J73" s="73">
        <f t="shared" si="190"/>
        <v>2031</v>
      </c>
      <c r="K73" s="73">
        <f t="shared" si="190"/>
        <v>2032</v>
      </c>
      <c r="L73" s="73">
        <f t="shared" si="190"/>
        <v>2033</v>
      </c>
      <c r="M73" s="73">
        <f t="shared" si="190"/>
        <v>2034</v>
      </c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</row>
    <row r="74" spans="1:47">
      <c r="A74" s="2">
        <f t="shared" si="189"/>
        <v>71</v>
      </c>
      <c r="B74" s="73"/>
      <c r="C74" s="73" t="str">
        <f>C66</f>
        <v>Residential</v>
      </c>
      <c r="D74" s="113">
        <f t="shared" ref="D74:M74" si="191">F17</f>
        <v>0.23583726225920001</v>
      </c>
      <c r="E74" s="113">
        <f t="shared" si="191"/>
        <v>0.25953890711624961</v>
      </c>
      <c r="F74" s="113">
        <f t="shared" si="191"/>
        <v>0.2810546825161867</v>
      </c>
      <c r="G74" s="113">
        <f t="shared" si="191"/>
        <v>0.2810546825161867</v>
      </c>
      <c r="H74" s="113">
        <f t="shared" si="191"/>
        <v>0.28948632299167232</v>
      </c>
      <c r="I74" s="113">
        <f t="shared" si="191"/>
        <v>0.29817091268142248</v>
      </c>
      <c r="J74" s="113">
        <f t="shared" si="191"/>
        <v>0.30711604006186516</v>
      </c>
      <c r="K74" s="113">
        <f t="shared" si="191"/>
        <v>0.3163295212637211</v>
      </c>
      <c r="L74" s="113">
        <f t="shared" si="191"/>
        <v>0.32581940690163275</v>
      </c>
      <c r="M74" s="113">
        <f t="shared" si="191"/>
        <v>0.33559398910868171</v>
      </c>
      <c r="N74" s="74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</row>
    <row r="75" spans="1:47">
      <c r="A75" s="2">
        <f t="shared" si="189"/>
        <v>72</v>
      </c>
      <c r="B75" s="73"/>
      <c r="C75" s="73" t="str">
        <f>C67</f>
        <v>Small Commercial</v>
      </c>
      <c r="D75" s="113">
        <f t="shared" ref="D75:M75" si="192">F24</f>
        <v>0.25919171474559999</v>
      </c>
      <c r="E75" s="113">
        <f t="shared" si="192"/>
        <v>0.28524048207753278</v>
      </c>
      <c r="F75" s="113">
        <f t="shared" si="192"/>
        <v>0.30888691804176022</v>
      </c>
      <c r="G75" s="113">
        <f t="shared" si="192"/>
        <v>0.30888691804176022</v>
      </c>
      <c r="H75" s="113">
        <f t="shared" si="192"/>
        <v>0.31815352558301302</v>
      </c>
      <c r="I75" s="113">
        <f t="shared" si="192"/>
        <v>0.32769813135050341</v>
      </c>
      <c r="J75" s="113">
        <f t="shared" si="192"/>
        <v>0.3375290752910185</v>
      </c>
      <c r="K75" s="113">
        <f t="shared" si="192"/>
        <v>0.34765494754974907</v>
      </c>
      <c r="L75" s="113">
        <f t="shared" si="192"/>
        <v>0.35808459597624154</v>
      </c>
      <c r="M75" s="113">
        <f t="shared" si="192"/>
        <v>0.36882713385552879</v>
      </c>
      <c r="N75" s="74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</row>
    <row r="76" spans="1:47">
      <c r="A76" s="2">
        <f t="shared" si="189"/>
        <v>73</v>
      </c>
      <c r="B76" s="73"/>
      <c r="C76" s="73" t="str">
        <f>C68</f>
        <v>Medium/Large Commercial &amp; Industrial</v>
      </c>
      <c r="D76" s="113">
        <f t="shared" ref="D76:M76" si="193">F31</f>
        <v>0.19420834406399998</v>
      </c>
      <c r="E76" s="113">
        <f t="shared" si="193"/>
        <v>0.21372628264243199</v>
      </c>
      <c r="F76" s="113">
        <f t="shared" si="193"/>
        <v>0.2314441914734896</v>
      </c>
      <c r="G76" s="113">
        <f t="shared" si="193"/>
        <v>0.2314441914734896</v>
      </c>
      <c r="H76" s="113">
        <f t="shared" si="193"/>
        <v>0.2383875172176943</v>
      </c>
      <c r="I76" s="113">
        <f t="shared" si="193"/>
        <v>0.24553914273422514</v>
      </c>
      <c r="J76" s="113">
        <f t="shared" si="193"/>
        <v>0.25290531701625191</v>
      </c>
      <c r="K76" s="113">
        <f t="shared" si="193"/>
        <v>0.26049247652673946</v>
      </c>
      <c r="L76" s="113">
        <f t="shared" si="193"/>
        <v>0.26830725082254164</v>
      </c>
      <c r="M76" s="113">
        <f t="shared" si="193"/>
        <v>0.27635646834721789</v>
      </c>
      <c r="N76" s="74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</row>
    <row r="77" spans="1:47">
      <c r="A77" s="2">
        <f t="shared" si="189"/>
        <v>74</v>
      </c>
      <c r="B77" s="73"/>
      <c r="C77" s="73" t="str">
        <f>C69</f>
        <v>Agricultural</v>
      </c>
      <c r="D77" s="113">
        <f t="shared" ref="D77:M77" si="194">F38</f>
        <v>0.158356224992</v>
      </c>
      <c r="E77" s="113">
        <f t="shared" si="194"/>
        <v>0.17427102560369601</v>
      </c>
      <c r="F77" s="113">
        <f t="shared" si="194"/>
        <v>0.18871809362624239</v>
      </c>
      <c r="G77" s="113">
        <f t="shared" si="194"/>
        <v>0.18871809362624239</v>
      </c>
      <c r="H77" s="113">
        <f t="shared" si="194"/>
        <v>0.19437963643502967</v>
      </c>
      <c r="I77" s="113">
        <f t="shared" si="194"/>
        <v>0.20021102552808057</v>
      </c>
      <c r="J77" s="113">
        <f t="shared" si="194"/>
        <v>0.20621735629392299</v>
      </c>
      <c r="K77" s="113">
        <f t="shared" si="194"/>
        <v>0.21240387698274069</v>
      </c>
      <c r="L77" s="113">
        <f t="shared" si="194"/>
        <v>0.21877599329222291</v>
      </c>
      <c r="M77" s="113">
        <f t="shared" si="194"/>
        <v>0.22533927309098961</v>
      </c>
      <c r="N77" s="74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</row>
    <row r="78" spans="1:47">
      <c r="A78" s="2">
        <f t="shared" si="189"/>
        <v>75</v>
      </c>
      <c r="B78" s="73"/>
      <c r="C78" s="73" t="str">
        <f>C70</f>
        <v>Lighting</v>
      </c>
      <c r="D78" s="113">
        <f t="shared" ref="D78:M78" si="195">F45</f>
        <v>0.2494026251808</v>
      </c>
      <c r="E78" s="113">
        <f t="shared" si="195"/>
        <v>0.27446758901147039</v>
      </c>
      <c r="F78" s="113">
        <f t="shared" si="195"/>
        <v>0.2972209521405213</v>
      </c>
      <c r="G78" s="113">
        <f t="shared" si="195"/>
        <v>0.2972209521405213</v>
      </c>
      <c r="H78" s="113">
        <f t="shared" si="195"/>
        <v>0.30613758070473696</v>
      </c>
      <c r="I78" s="113">
        <f t="shared" si="195"/>
        <v>0.31532170812587906</v>
      </c>
      <c r="J78" s="113">
        <f t="shared" si="195"/>
        <v>0.32478135936965546</v>
      </c>
      <c r="K78" s="113">
        <f t="shared" si="195"/>
        <v>0.33452480015074515</v>
      </c>
      <c r="L78" s="113">
        <f t="shared" si="195"/>
        <v>0.34456054415526749</v>
      </c>
      <c r="M78" s="113">
        <f t="shared" si="195"/>
        <v>0.35489736047992554</v>
      </c>
      <c r="N78" s="74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</row>
    <row r="79" spans="1:47"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</row>
    <row r="80" spans="1:47"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</row>
    <row r="81" spans="2:47"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</row>
    <row r="82" spans="2:47"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</row>
    <row r="83" spans="2:47"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</row>
    <row r="84" spans="2:47"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</row>
    <row r="85" spans="2:47"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</row>
    <row r="86" spans="2:47"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</row>
    <row r="87" spans="2:47"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</row>
    <row r="88" spans="2:47"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</row>
    <row r="89" spans="2:47"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</row>
    <row r="90" spans="2:47"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</row>
    <row r="91" spans="2:47"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</row>
    <row r="92" spans="2:47"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</row>
    <row r="93" spans="2:47"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</row>
    <row r="94" spans="2:47"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</row>
    <row r="95" spans="2:47"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</row>
    <row r="96" spans="2:47"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</row>
    <row r="97" spans="2:47"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</row>
    <row r="98" spans="2:47"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</row>
    <row r="99" spans="2:47"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</row>
    <row r="100" spans="2:47"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</row>
    <row r="101" spans="2:47"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</row>
    <row r="102" spans="2:47"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</row>
    <row r="103" spans="2:47"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</row>
    <row r="104" spans="2:47"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</row>
    <row r="105" spans="2:47"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</row>
    <row r="106" spans="2:47"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</row>
  </sheetData>
  <pageMargins left="0.7" right="0.7" top="0.75" bottom="0.75" header="0.3" footer="0.3"/>
  <pageSetup paperSize="17" scale="70" orientation="landscape" r:id="rId1"/>
  <headerFooter>
    <oddHeader>&amp;LConfidential Common Interest Communication – Powers</oddHeader>
    <oddFooter xml:space="preserve">&amp;C
NewGen Strategies and Solutions, LLC
Financial Capacity Analysis
in support of San Diego Public Power Feasibility Report 7-11-24
Reproduction Cost New Less Depreciation </oddFooter>
  </headerFooter>
  <ignoredErrors>
    <ignoredError sqref="N35:N36 N42:N43 N38:N39 N45:N46 J19 J26:J27 J33:J34" formula="1"/>
  </ignoredError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FE3DD-9A05-EF43-B151-6435D098DE98}">
  <sheetPr>
    <tabColor theme="7" tint="0.79998168889431442"/>
  </sheetPr>
  <dimension ref="A1:W199"/>
  <sheetViews>
    <sheetView view="pageBreakPreview" zoomScaleNormal="120" zoomScaleSheetLayoutView="100" workbookViewId="0">
      <selection activeCell="F1" sqref="F1"/>
    </sheetView>
  </sheetViews>
  <sheetFormatPr defaultColWidth="10.85546875" defaultRowHeight="15"/>
  <cols>
    <col min="1" max="1" width="4.140625" customWidth="1"/>
    <col min="2" max="2" width="35.85546875" style="1" customWidth="1"/>
    <col min="3" max="3" width="19.42578125" customWidth="1"/>
    <col min="4" max="4" width="19.5703125" customWidth="1"/>
    <col min="5" max="10" width="15" customWidth="1"/>
    <col min="11" max="11" width="19.85546875" customWidth="1"/>
    <col min="12" max="13" width="15" customWidth="1"/>
    <col min="14" max="14" width="16.5703125" customWidth="1"/>
    <col min="15" max="23" width="15" customWidth="1"/>
  </cols>
  <sheetData>
    <row r="1" spans="1:23" ht="89.1" customHeight="1">
      <c r="A1" s="16"/>
      <c r="B1" s="342" t="str">
        <f>'Pro Forma'!B1</f>
        <v>City of San Diego Electric Municipalization - Pro Forma Financial Analysis  ($000)</v>
      </c>
      <c r="C1" s="3"/>
      <c r="D1" s="341" t="str">
        <f>'Pro Forma'!D1</f>
        <v xml:space="preserve"> PROPRIETARY AND CONFIDENTIAL</v>
      </c>
      <c r="E1" s="3"/>
      <c r="F1" s="340" t="s">
        <v>357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A2" s="5" t="s">
        <v>3</v>
      </c>
      <c r="B2" s="1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31.5">
      <c r="A3" s="7" t="s">
        <v>4</v>
      </c>
      <c r="B3" s="102" t="s">
        <v>157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>
      <c r="A4" s="2">
        <v>1</v>
      </c>
      <c r="B4" s="12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23">
      <c r="A5" s="2">
        <f>A4+1</f>
        <v>2</v>
      </c>
      <c r="B5" s="207" t="s">
        <v>160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</row>
    <row r="6" spans="1:23">
      <c r="A6" s="2">
        <f t="shared" ref="A6:A74" si="0">A5+1</f>
        <v>3</v>
      </c>
    </row>
    <row r="7" spans="1:23" ht="15.75">
      <c r="A7" s="2">
        <f t="shared" si="0"/>
        <v>4</v>
      </c>
      <c r="C7" s="413" t="s">
        <v>147</v>
      </c>
      <c r="D7" s="414"/>
      <c r="E7" s="415"/>
      <c r="F7" s="410" t="s">
        <v>146</v>
      </c>
      <c r="G7" s="411"/>
      <c r="H7" s="412"/>
      <c r="I7" s="410" t="s">
        <v>145</v>
      </c>
      <c r="J7" s="411"/>
      <c r="K7" s="412"/>
      <c r="L7" s="410" t="s">
        <v>144</v>
      </c>
      <c r="M7" s="411"/>
      <c r="N7" s="412"/>
      <c r="O7" s="410" t="s">
        <v>143</v>
      </c>
      <c r="P7" s="411"/>
      <c r="Q7" s="412"/>
      <c r="R7" s="410" t="s">
        <v>142</v>
      </c>
      <c r="S7" s="411"/>
      <c r="T7" s="412"/>
      <c r="U7" s="410" t="s">
        <v>286</v>
      </c>
      <c r="V7" s="411"/>
      <c r="W7" s="412"/>
    </row>
    <row r="8" spans="1:23" ht="15.75">
      <c r="A8" s="2">
        <f t="shared" si="0"/>
        <v>5</v>
      </c>
      <c r="C8" s="206" t="s">
        <v>141</v>
      </c>
      <c r="D8" s="205" t="s">
        <v>140</v>
      </c>
      <c r="E8" s="204" t="s">
        <v>10</v>
      </c>
      <c r="F8" s="206" t="s">
        <v>141</v>
      </c>
      <c r="G8" s="205" t="s">
        <v>140</v>
      </c>
      <c r="H8" s="204" t="s">
        <v>10</v>
      </c>
      <c r="I8" s="206" t="s">
        <v>141</v>
      </c>
      <c r="J8" s="205" t="s">
        <v>140</v>
      </c>
      <c r="K8" s="204" t="s">
        <v>10</v>
      </c>
      <c r="L8" s="206" t="s">
        <v>141</v>
      </c>
      <c r="M8" s="205" t="s">
        <v>140</v>
      </c>
      <c r="N8" s="204" t="s">
        <v>10</v>
      </c>
      <c r="O8" s="206" t="s">
        <v>141</v>
      </c>
      <c r="P8" s="205" t="s">
        <v>140</v>
      </c>
      <c r="Q8" s="204" t="s">
        <v>10</v>
      </c>
      <c r="R8" s="206" t="s">
        <v>141</v>
      </c>
      <c r="S8" s="205" t="s">
        <v>140</v>
      </c>
      <c r="T8" s="204" t="s">
        <v>10</v>
      </c>
      <c r="U8" s="206" t="s">
        <v>141</v>
      </c>
      <c r="V8" s="205" t="s">
        <v>140</v>
      </c>
      <c r="W8" s="204" t="s">
        <v>10</v>
      </c>
    </row>
    <row r="9" spans="1:23">
      <c r="A9" s="2">
        <f t="shared" si="0"/>
        <v>6</v>
      </c>
      <c r="B9" s="1" t="s">
        <v>8</v>
      </c>
      <c r="C9" s="241">
        <v>15.127000000000001</v>
      </c>
      <c r="D9" s="241">
        <v>12.032</v>
      </c>
      <c r="E9" s="203">
        <f t="shared" ref="E9:E14" si="1">SUM(C9:D9)</f>
        <v>27.158999999999999</v>
      </c>
      <c r="F9" s="241">
        <v>16.053999999999998</v>
      </c>
      <c r="G9" s="241">
        <v>11.507</v>
      </c>
      <c r="H9" s="203">
        <f t="shared" ref="H9:H14" si="2">SUM(F9:G9)</f>
        <v>27.561</v>
      </c>
      <c r="I9" s="241">
        <v>15.773999999999999</v>
      </c>
      <c r="J9" s="241">
        <v>8.484</v>
      </c>
      <c r="K9" s="203">
        <f t="shared" ref="K9:K14" si="3">SUM(I9:J9)</f>
        <v>24.257999999999999</v>
      </c>
      <c r="L9" s="241">
        <v>16.222000000000001</v>
      </c>
      <c r="M9" s="241">
        <v>10.385</v>
      </c>
      <c r="N9" s="203">
        <f t="shared" ref="N9:N14" si="4">SUM(L9:M9)</f>
        <v>26.606999999999999</v>
      </c>
      <c r="O9" s="241">
        <v>19.367999999999999</v>
      </c>
      <c r="P9" s="241">
        <v>11.138999999999999</v>
      </c>
      <c r="Q9" s="203">
        <f t="shared" ref="Q9:Q14" si="5">SUM(O9:P9)</f>
        <v>30.506999999999998</v>
      </c>
      <c r="R9" s="241">
        <v>19.728000000000002</v>
      </c>
      <c r="S9" s="241">
        <v>14.795</v>
      </c>
      <c r="T9" s="203">
        <f t="shared" ref="T9:T14" si="6">SUM(R9:S9)</f>
        <v>34.523000000000003</v>
      </c>
      <c r="U9" s="241">
        <v>20.984000000000002</v>
      </c>
      <c r="V9" s="241">
        <v>18.111999999999998</v>
      </c>
      <c r="W9" s="203">
        <f t="shared" ref="W9:W14" si="7">SUM(U9:V9)</f>
        <v>39.096000000000004</v>
      </c>
    </row>
    <row r="10" spans="1:23">
      <c r="A10" s="2">
        <f t="shared" si="0"/>
        <v>7</v>
      </c>
      <c r="B10" s="1" t="s">
        <v>9</v>
      </c>
      <c r="C10" s="241">
        <v>14.287000000000001</v>
      </c>
      <c r="D10" s="241">
        <v>11.597</v>
      </c>
      <c r="E10" s="203">
        <f t="shared" si="1"/>
        <v>25.884</v>
      </c>
      <c r="F10" s="241">
        <v>14.946999999999999</v>
      </c>
      <c r="G10" s="241">
        <v>11.295</v>
      </c>
      <c r="H10" s="203">
        <f t="shared" si="2"/>
        <v>26.241999999999997</v>
      </c>
      <c r="I10" s="241">
        <v>14.683</v>
      </c>
      <c r="J10" s="241">
        <v>8.5500000000000007</v>
      </c>
      <c r="K10" s="203">
        <f t="shared" si="3"/>
        <v>23.233000000000001</v>
      </c>
      <c r="L10" s="241">
        <v>15.249000000000001</v>
      </c>
      <c r="M10" s="241">
        <v>9.3849999999999998</v>
      </c>
      <c r="N10" s="203">
        <f t="shared" si="4"/>
        <v>24.634</v>
      </c>
      <c r="O10" s="241">
        <v>17.489999999999998</v>
      </c>
      <c r="P10" s="241">
        <v>9.6519999999999992</v>
      </c>
      <c r="Q10" s="203">
        <f t="shared" si="5"/>
        <v>27.141999999999996</v>
      </c>
      <c r="R10" s="241">
        <v>19.648</v>
      </c>
      <c r="S10" s="241">
        <v>12.595000000000001</v>
      </c>
      <c r="T10" s="203">
        <f t="shared" si="6"/>
        <v>32.243000000000002</v>
      </c>
      <c r="U10" s="241">
        <v>23.062000000000001</v>
      </c>
      <c r="V10" s="241">
        <v>16.105</v>
      </c>
      <c r="W10" s="203">
        <f t="shared" si="7"/>
        <v>39.167000000000002</v>
      </c>
    </row>
    <row r="11" spans="1:23">
      <c r="A11" s="2">
        <f t="shared" si="0"/>
        <v>8</v>
      </c>
      <c r="B11" s="1" t="s">
        <v>139</v>
      </c>
      <c r="C11" s="241">
        <v>9.4860000000000007</v>
      </c>
      <c r="D11" s="241">
        <v>11.743</v>
      </c>
      <c r="E11" s="203">
        <f t="shared" si="1"/>
        <v>21.228999999999999</v>
      </c>
      <c r="F11" s="241">
        <v>9.8780000000000001</v>
      </c>
      <c r="G11" s="241">
        <v>11.507</v>
      </c>
      <c r="H11" s="203">
        <f t="shared" si="2"/>
        <v>21.384999999999998</v>
      </c>
      <c r="I11" s="241">
        <v>9.7070000000000007</v>
      </c>
      <c r="J11" s="241">
        <v>8.6020000000000003</v>
      </c>
      <c r="K11" s="203">
        <f t="shared" si="3"/>
        <v>18.309000000000001</v>
      </c>
      <c r="L11" s="241">
        <v>11.641999999999999</v>
      </c>
      <c r="M11" s="241">
        <v>10.743</v>
      </c>
      <c r="N11" s="203">
        <f t="shared" si="4"/>
        <v>22.384999999999998</v>
      </c>
      <c r="O11" s="241">
        <v>12.983000000000001</v>
      </c>
      <c r="P11" s="241">
        <v>11.307</v>
      </c>
      <c r="Q11" s="203">
        <f t="shared" si="5"/>
        <v>24.29</v>
      </c>
      <c r="R11" s="241">
        <v>14.622999999999999</v>
      </c>
      <c r="S11" s="241">
        <v>14.49</v>
      </c>
      <c r="T11" s="203">
        <f t="shared" si="6"/>
        <v>29.113</v>
      </c>
      <c r="U11" s="241">
        <v>17.28</v>
      </c>
      <c r="V11" s="241">
        <v>18.827000000000002</v>
      </c>
      <c r="W11" s="203">
        <f t="shared" si="7"/>
        <v>36.106999999999999</v>
      </c>
    </row>
    <row r="12" spans="1:23">
      <c r="A12" s="2">
        <f t="shared" si="0"/>
        <v>9</v>
      </c>
      <c r="B12" s="1" t="s">
        <v>138</v>
      </c>
      <c r="C12" s="241">
        <v>9.4139999999999997</v>
      </c>
      <c r="D12" s="241">
        <v>9.9220000000000006</v>
      </c>
      <c r="E12" s="203">
        <f t="shared" si="1"/>
        <v>19.335999999999999</v>
      </c>
      <c r="F12" s="241">
        <v>9.891</v>
      </c>
      <c r="G12" s="241">
        <v>9.577</v>
      </c>
      <c r="H12" s="203">
        <f t="shared" si="2"/>
        <v>19.468</v>
      </c>
      <c r="I12" s="241">
        <v>9.7010000000000005</v>
      </c>
      <c r="J12" s="241">
        <v>7.0839999999999996</v>
      </c>
      <c r="K12" s="203">
        <f t="shared" si="3"/>
        <v>16.785</v>
      </c>
      <c r="L12" s="241">
        <v>9.6219999999999999</v>
      </c>
      <c r="M12" s="241">
        <v>7.4969999999999999</v>
      </c>
      <c r="N12" s="203">
        <f t="shared" si="4"/>
        <v>17.119</v>
      </c>
      <c r="O12" s="241">
        <v>10.651</v>
      </c>
      <c r="P12" s="241">
        <v>7.944</v>
      </c>
      <c r="Q12" s="203">
        <f t="shared" si="5"/>
        <v>18.594999999999999</v>
      </c>
      <c r="R12" s="241">
        <v>12.266999999999999</v>
      </c>
      <c r="S12" s="241">
        <v>10.898</v>
      </c>
      <c r="T12" s="203">
        <f t="shared" si="6"/>
        <v>23.164999999999999</v>
      </c>
      <c r="U12" s="241">
        <v>14.09</v>
      </c>
      <c r="V12" s="241">
        <v>16.971</v>
      </c>
      <c r="W12" s="203">
        <f t="shared" si="7"/>
        <v>31.061</v>
      </c>
    </row>
    <row r="13" spans="1:23">
      <c r="A13" s="2">
        <f t="shared" si="0"/>
        <v>10</v>
      </c>
      <c r="B13" s="1" t="s">
        <v>66</v>
      </c>
      <c r="C13" s="241">
        <v>13.81</v>
      </c>
      <c r="D13" s="241">
        <v>7.9619999999999997</v>
      </c>
      <c r="E13" s="203">
        <f t="shared" si="1"/>
        <v>21.771999999999998</v>
      </c>
      <c r="F13" s="241">
        <v>14.02</v>
      </c>
      <c r="G13" s="241">
        <v>7.6150000000000002</v>
      </c>
      <c r="H13" s="203">
        <f t="shared" si="2"/>
        <v>21.634999999999998</v>
      </c>
      <c r="I13" s="241">
        <v>13.782999999999999</v>
      </c>
      <c r="J13" s="241">
        <v>5.6130000000000004</v>
      </c>
      <c r="K13" s="203">
        <f t="shared" si="3"/>
        <v>19.396000000000001</v>
      </c>
      <c r="L13" s="241">
        <v>14.814</v>
      </c>
      <c r="M13" s="241">
        <v>6.8029999999999999</v>
      </c>
      <c r="N13" s="203">
        <f t="shared" si="4"/>
        <v>21.617000000000001</v>
      </c>
      <c r="O13" s="241">
        <v>17.358000000000001</v>
      </c>
      <c r="P13" s="241">
        <v>7.3029999999999999</v>
      </c>
      <c r="Q13" s="203">
        <f t="shared" si="5"/>
        <v>24.661000000000001</v>
      </c>
      <c r="R13" s="241">
        <v>19.306999999999999</v>
      </c>
      <c r="S13" s="241">
        <v>9.702</v>
      </c>
      <c r="T13" s="203">
        <f t="shared" si="6"/>
        <v>29.009</v>
      </c>
      <c r="U13" s="241">
        <v>22.190999999999999</v>
      </c>
      <c r="V13" s="241">
        <v>12.744</v>
      </c>
      <c r="W13" s="203">
        <f t="shared" si="7"/>
        <v>34.935000000000002</v>
      </c>
    </row>
    <row r="14" spans="1:23">
      <c r="A14" s="2">
        <f t="shared" si="0"/>
        <v>11</v>
      </c>
      <c r="B14" s="1" t="s">
        <v>150</v>
      </c>
      <c r="C14" s="241">
        <v>11.97</v>
      </c>
      <c r="D14" s="241">
        <v>11.789</v>
      </c>
      <c r="E14" s="203">
        <f t="shared" si="1"/>
        <v>23.759</v>
      </c>
      <c r="F14" s="241">
        <v>12.574999999999999</v>
      </c>
      <c r="G14" s="241">
        <v>11.422000000000001</v>
      </c>
      <c r="H14" s="203">
        <f t="shared" si="2"/>
        <v>23.997</v>
      </c>
      <c r="I14" s="241">
        <v>12.355</v>
      </c>
      <c r="J14" s="241">
        <v>8.5030000000000001</v>
      </c>
      <c r="K14" s="203">
        <f t="shared" si="3"/>
        <v>20.858000000000001</v>
      </c>
      <c r="L14" s="241">
        <v>13.609</v>
      </c>
      <c r="M14" s="241">
        <v>10.298999999999999</v>
      </c>
      <c r="N14" s="203">
        <f t="shared" si="4"/>
        <v>23.908000000000001</v>
      </c>
      <c r="O14" s="241">
        <v>15.663</v>
      </c>
      <c r="P14" s="241">
        <v>10.894</v>
      </c>
      <c r="Q14" s="203">
        <f t="shared" si="5"/>
        <v>26.557000000000002</v>
      </c>
      <c r="R14" s="241">
        <v>16.841000000000001</v>
      </c>
      <c r="S14" s="241">
        <v>14.218</v>
      </c>
      <c r="T14" s="203">
        <f t="shared" si="6"/>
        <v>31.059000000000001</v>
      </c>
      <c r="U14" s="241">
        <v>19.184999999999999</v>
      </c>
      <c r="V14" s="241">
        <v>19.3</v>
      </c>
      <c r="W14" s="203">
        <f t="shared" si="7"/>
        <v>38.484999999999999</v>
      </c>
    </row>
    <row r="15" spans="1:23">
      <c r="A15" s="2">
        <f t="shared" si="0"/>
        <v>12</v>
      </c>
      <c r="B15" s="1" t="s">
        <v>158</v>
      </c>
    </row>
    <row r="16" spans="1:23">
      <c r="A16" s="2">
        <f t="shared" si="0"/>
        <v>13</v>
      </c>
      <c r="U16" t="s">
        <v>287</v>
      </c>
    </row>
    <row r="17" spans="1:17" s="207" customFormat="1">
      <c r="A17" s="2">
        <f t="shared" si="0"/>
        <v>14</v>
      </c>
      <c r="B17" s="207" t="s">
        <v>148</v>
      </c>
      <c r="C17" s="207" t="s">
        <v>8</v>
      </c>
      <c r="D17" s="207" t="s">
        <v>9</v>
      </c>
      <c r="E17" s="207" t="s">
        <v>149</v>
      </c>
      <c r="F17" s="207" t="s">
        <v>138</v>
      </c>
      <c r="G17" s="207" t="s">
        <v>66</v>
      </c>
      <c r="H17" s="207" t="s">
        <v>150</v>
      </c>
      <c r="I17" s="207" t="s">
        <v>78</v>
      </c>
      <c r="K17" s="207" t="s">
        <v>153</v>
      </c>
      <c r="L17" s="207" t="s">
        <v>8</v>
      </c>
      <c r="M17" s="207" t="s">
        <v>9</v>
      </c>
      <c r="N17" s="207" t="s">
        <v>149</v>
      </c>
      <c r="O17" s="207" t="s">
        <v>138</v>
      </c>
      <c r="P17" s="207" t="s">
        <v>66</v>
      </c>
      <c r="Q17" s="207" t="s">
        <v>150</v>
      </c>
    </row>
    <row r="18" spans="1:17">
      <c r="A18" s="2">
        <f t="shared" si="0"/>
        <v>15</v>
      </c>
      <c r="B18" s="1">
        <v>2017</v>
      </c>
      <c r="C18" s="208">
        <f>C9</f>
        <v>15.127000000000001</v>
      </c>
      <c r="D18" s="208">
        <f>C10</f>
        <v>14.287000000000001</v>
      </c>
      <c r="E18" s="208">
        <f>C11</f>
        <v>9.4860000000000007</v>
      </c>
      <c r="F18" s="208">
        <f>C12</f>
        <v>9.4139999999999997</v>
      </c>
      <c r="G18" s="208">
        <f>C13</f>
        <v>13.81</v>
      </c>
      <c r="H18" s="208">
        <f>C14</f>
        <v>11.97</v>
      </c>
      <c r="K18" s="1">
        <v>2017</v>
      </c>
      <c r="L18" s="208"/>
      <c r="M18" s="208"/>
      <c r="N18" s="208"/>
      <c r="O18" s="208"/>
      <c r="P18" s="208"/>
      <c r="Q18" s="208"/>
    </row>
    <row r="19" spans="1:17">
      <c r="A19" s="2">
        <f t="shared" si="0"/>
        <v>16</v>
      </c>
      <c r="B19" s="1">
        <f>B18+1</f>
        <v>2018</v>
      </c>
      <c r="C19" s="208">
        <f>F9</f>
        <v>16.053999999999998</v>
      </c>
      <c r="D19" s="208">
        <f>F10</f>
        <v>14.946999999999999</v>
      </c>
      <c r="E19" s="208">
        <f>F11</f>
        <v>9.8780000000000001</v>
      </c>
      <c r="F19" s="208">
        <f>F12</f>
        <v>9.891</v>
      </c>
      <c r="G19" s="208">
        <f>F13</f>
        <v>14.02</v>
      </c>
      <c r="H19" s="208">
        <f>F14</f>
        <v>12.574999999999999</v>
      </c>
      <c r="I19" s="211">
        <f>H19/H18-1</f>
        <v>5.0543024227234667E-2</v>
      </c>
      <c r="K19" s="1">
        <f>K18+1</f>
        <v>2018</v>
      </c>
      <c r="L19" s="210">
        <f>C19/C18-1</f>
        <v>6.1281152905400704E-2</v>
      </c>
      <c r="M19" s="210">
        <f t="shared" ref="M19:M24" si="8">D19/D18-1</f>
        <v>4.6195842374186169E-2</v>
      </c>
      <c r="N19" s="210">
        <f t="shared" ref="N19:N24" si="9">E19/E18-1</f>
        <v>4.1324056504322026E-2</v>
      </c>
      <c r="O19" s="210">
        <f t="shared" ref="O19:O24" si="10">F19/F18-1</f>
        <v>5.0669216061185463E-2</v>
      </c>
      <c r="P19" s="210">
        <f t="shared" ref="P19:P24" si="11">G19/G18-1</f>
        <v>1.520637219406229E-2</v>
      </c>
      <c r="Q19" s="210">
        <f t="shared" ref="Q19:Q24" si="12">H19/H18-1</f>
        <v>5.0543024227234667E-2</v>
      </c>
    </row>
    <row r="20" spans="1:17">
      <c r="A20" s="2">
        <f t="shared" si="0"/>
        <v>17</v>
      </c>
      <c r="B20" s="1">
        <f t="shared" ref="B20:B23" si="13">B19+1</f>
        <v>2019</v>
      </c>
      <c r="C20" s="208">
        <f>I9</f>
        <v>15.773999999999999</v>
      </c>
      <c r="D20" s="208">
        <f>I10</f>
        <v>14.683</v>
      </c>
      <c r="E20" s="208">
        <f>I11</f>
        <v>9.7070000000000007</v>
      </c>
      <c r="F20" s="208">
        <f>I12</f>
        <v>9.7010000000000005</v>
      </c>
      <c r="G20" s="208">
        <f>I13</f>
        <v>13.782999999999999</v>
      </c>
      <c r="H20" s="208">
        <f>I14</f>
        <v>12.355</v>
      </c>
      <c r="I20" s="211">
        <f t="shared" ref="I20:I24" si="14">H20/H19-1</f>
        <v>-1.7495029821073427E-2</v>
      </c>
      <c r="K20" s="1">
        <f t="shared" ref="K20:K23" si="15">K19+1</f>
        <v>2019</v>
      </c>
      <c r="L20" s="210">
        <f t="shared" ref="L20:L24" si="16">C20/C19-1</f>
        <v>-1.7441136165441629E-2</v>
      </c>
      <c r="M20" s="210">
        <f t="shared" si="8"/>
        <v>-1.7662407172007732E-2</v>
      </c>
      <c r="N20" s="210">
        <f t="shared" si="9"/>
        <v>-1.7311196598501666E-2</v>
      </c>
      <c r="O20" s="210">
        <f t="shared" si="10"/>
        <v>-1.9209382266707098E-2</v>
      </c>
      <c r="P20" s="210">
        <f t="shared" si="11"/>
        <v>-1.6904422253922968E-2</v>
      </c>
      <c r="Q20" s="210">
        <f t="shared" si="12"/>
        <v>-1.7495029821073427E-2</v>
      </c>
    </row>
    <row r="21" spans="1:17">
      <c r="A21" s="2">
        <f t="shared" si="0"/>
        <v>18</v>
      </c>
      <c r="B21" s="1">
        <f t="shared" si="13"/>
        <v>2020</v>
      </c>
      <c r="C21" s="208">
        <f>L9</f>
        <v>16.222000000000001</v>
      </c>
      <c r="D21" s="208">
        <f>L10</f>
        <v>15.249000000000001</v>
      </c>
      <c r="E21" s="208">
        <f>L11</f>
        <v>11.641999999999999</v>
      </c>
      <c r="F21" s="208">
        <f>L12</f>
        <v>9.6219999999999999</v>
      </c>
      <c r="G21" s="208">
        <f>L13</f>
        <v>14.814</v>
      </c>
      <c r="H21" s="208">
        <f>L14</f>
        <v>13.609</v>
      </c>
      <c r="I21" s="211">
        <f t="shared" si="14"/>
        <v>0.10149736948603794</v>
      </c>
      <c r="K21" s="1">
        <f t="shared" si="15"/>
        <v>2020</v>
      </c>
      <c r="L21" s="210">
        <f t="shared" si="16"/>
        <v>2.8401166476480499E-2</v>
      </c>
      <c r="M21" s="210">
        <f t="shared" si="8"/>
        <v>3.8547980657903658E-2</v>
      </c>
      <c r="N21" s="210">
        <f t="shared" si="9"/>
        <v>0.19934068198207466</v>
      </c>
      <c r="O21" s="210">
        <f t="shared" si="10"/>
        <v>-8.143490361818384E-3</v>
      </c>
      <c r="P21" s="210">
        <f t="shared" si="11"/>
        <v>7.480229267938765E-2</v>
      </c>
      <c r="Q21" s="210">
        <f t="shared" si="12"/>
        <v>0.10149736948603794</v>
      </c>
    </row>
    <row r="22" spans="1:17">
      <c r="A22" s="2">
        <f t="shared" si="0"/>
        <v>19</v>
      </c>
      <c r="B22" s="1">
        <f t="shared" si="13"/>
        <v>2021</v>
      </c>
      <c r="C22" s="208">
        <f>O9</f>
        <v>19.367999999999999</v>
      </c>
      <c r="D22" s="208">
        <f>O10</f>
        <v>17.489999999999998</v>
      </c>
      <c r="E22" s="208">
        <f>O11</f>
        <v>12.983000000000001</v>
      </c>
      <c r="F22" s="208">
        <f>O12</f>
        <v>10.651</v>
      </c>
      <c r="G22" s="208">
        <f>O13</f>
        <v>17.358000000000001</v>
      </c>
      <c r="H22" s="208">
        <f>O14</f>
        <v>15.663</v>
      </c>
      <c r="I22" s="211">
        <f t="shared" si="14"/>
        <v>0.15092953192740111</v>
      </c>
      <c r="K22" s="1">
        <f t="shared" si="15"/>
        <v>2021</v>
      </c>
      <c r="L22" s="210">
        <f t="shared" si="16"/>
        <v>0.19393416348169135</v>
      </c>
      <c r="M22" s="210">
        <f t="shared" si="8"/>
        <v>0.14696045642337197</v>
      </c>
      <c r="N22" s="210">
        <f t="shared" si="9"/>
        <v>0.11518639409036258</v>
      </c>
      <c r="O22" s="210">
        <f t="shared" si="10"/>
        <v>0.10694242361255446</v>
      </c>
      <c r="P22" s="210">
        <f t="shared" si="11"/>
        <v>0.17172944511948152</v>
      </c>
      <c r="Q22" s="210">
        <f t="shared" si="12"/>
        <v>0.15092953192740111</v>
      </c>
    </row>
    <row r="23" spans="1:17">
      <c r="A23" s="2">
        <f t="shared" si="0"/>
        <v>20</v>
      </c>
      <c r="B23" s="1">
        <f t="shared" si="13"/>
        <v>2022</v>
      </c>
      <c r="C23" s="208">
        <f>R9</f>
        <v>19.728000000000002</v>
      </c>
      <c r="D23" s="208">
        <f>R10</f>
        <v>19.648</v>
      </c>
      <c r="E23" s="208">
        <f>R11</f>
        <v>14.622999999999999</v>
      </c>
      <c r="F23" s="208">
        <f>R12</f>
        <v>12.266999999999999</v>
      </c>
      <c r="G23" s="208">
        <f>R13</f>
        <v>19.306999999999999</v>
      </c>
      <c r="H23" s="208">
        <f>R14</f>
        <v>16.841000000000001</v>
      </c>
      <c r="I23" s="211">
        <f t="shared" si="14"/>
        <v>7.5209091489497615E-2</v>
      </c>
      <c r="K23" s="1">
        <f t="shared" si="15"/>
        <v>2022</v>
      </c>
      <c r="L23" s="210">
        <f t="shared" si="16"/>
        <v>1.858736059479571E-2</v>
      </c>
      <c r="M23" s="210">
        <f t="shared" si="8"/>
        <v>0.12338479130931979</v>
      </c>
      <c r="N23" s="210">
        <f t="shared" si="9"/>
        <v>0.12631903258106747</v>
      </c>
      <c r="O23" s="210">
        <f t="shared" si="10"/>
        <v>0.15172284292554683</v>
      </c>
      <c r="P23" s="210">
        <f t="shared" si="11"/>
        <v>0.11228252102776803</v>
      </c>
      <c r="Q23" s="210">
        <f t="shared" si="12"/>
        <v>7.5209091489497615E-2</v>
      </c>
    </row>
    <row r="24" spans="1:17">
      <c r="A24" s="2">
        <f t="shared" si="0"/>
        <v>21</v>
      </c>
      <c r="B24" s="1">
        <f>B23+1</f>
        <v>2023</v>
      </c>
      <c r="C24" s="243">
        <f>U9</f>
        <v>20.984000000000002</v>
      </c>
      <c r="D24" s="243">
        <f>U10</f>
        <v>23.062000000000001</v>
      </c>
      <c r="E24" s="243">
        <f>U11</f>
        <v>17.28</v>
      </c>
      <c r="F24" s="243">
        <f>U12</f>
        <v>14.09</v>
      </c>
      <c r="G24" s="243">
        <f>U13</f>
        <v>22.190999999999999</v>
      </c>
      <c r="H24" s="243">
        <f>U14</f>
        <v>19.184999999999999</v>
      </c>
      <c r="I24" s="211">
        <f t="shared" si="14"/>
        <v>0.13918413395879092</v>
      </c>
      <c r="K24" s="1">
        <f>K23+1</f>
        <v>2023</v>
      </c>
      <c r="L24" s="210">
        <f t="shared" si="16"/>
        <v>6.3665855636658497E-2</v>
      </c>
      <c r="M24" s="210">
        <f t="shared" si="8"/>
        <v>0.17375814332247574</v>
      </c>
      <c r="N24" s="210">
        <f t="shared" si="9"/>
        <v>0.18170006154687823</v>
      </c>
      <c r="O24" s="210">
        <f t="shared" si="10"/>
        <v>0.14861009211706211</v>
      </c>
      <c r="P24" s="210">
        <f t="shared" si="11"/>
        <v>0.14937587403532393</v>
      </c>
      <c r="Q24" s="210">
        <f t="shared" si="12"/>
        <v>0.13918413395879092</v>
      </c>
    </row>
    <row r="25" spans="1:17">
      <c r="A25" s="2">
        <f t="shared" si="0"/>
        <v>22</v>
      </c>
      <c r="C25" s="209"/>
      <c r="D25" s="209"/>
      <c r="E25" s="209"/>
      <c r="F25" s="209"/>
      <c r="G25" s="209"/>
      <c r="H25" s="212" t="s">
        <v>151</v>
      </c>
      <c r="I25" s="211">
        <f>AVERAGE(I19:I24)</f>
        <v>8.3311353544648137E-2</v>
      </c>
      <c r="K25" s="213" t="s">
        <v>155</v>
      </c>
      <c r="L25" s="214">
        <f>AVERAGE(L19:L24)</f>
        <v>5.8071427154930855E-2</v>
      </c>
      <c r="M25" s="214">
        <f t="shared" ref="M25:Q25" si="17">AVERAGE(M19:M24)</f>
        <v>8.519746781920827E-2</v>
      </c>
      <c r="N25" s="214">
        <f t="shared" si="17"/>
        <v>0.10775983835103388</v>
      </c>
      <c r="O25" s="214">
        <f t="shared" si="17"/>
        <v>7.1765283681303901E-2</v>
      </c>
      <c r="P25" s="214">
        <f t="shared" si="17"/>
        <v>8.4415347133683413E-2</v>
      </c>
      <c r="Q25" s="214">
        <f t="shared" si="17"/>
        <v>8.3311353544648137E-2</v>
      </c>
    </row>
    <row r="26" spans="1:17">
      <c r="A26" s="2">
        <f t="shared" si="0"/>
        <v>23</v>
      </c>
      <c r="C26" s="209"/>
      <c r="D26" s="209"/>
      <c r="E26" s="209"/>
      <c r="F26" s="209"/>
      <c r="G26" s="209"/>
      <c r="H26" s="212"/>
      <c r="I26" s="211"/>
      <c r="K26" s="213" t="s">
        <v>156</v>
      </c>
      <c r="L26" s="214">
        <f>AVERAGE(L19:L23)</f>
        <v>5.6952541458585325E-2</v>
      </c>
      <c r="M26" s="214">
        <f t="shared" ref="M26:Q26" si="18">AVERAGE(M19:M23)</f>
        <v>6.7485332718554766E-2</v>
      </c>
      <c r="N26" s="214">
        <f t="shared" si="18"/>
        <v>9.2971793711865008E-2</v>
      </c>
      <c r="O26" s="214">
        <f t="shared" si="18"/>
        <v>5.6396321994152253E-2</v>
      </c>
      <c r="P26" s="214">
        <f t="shared" si="18"/>
        <v>7.1423241753355307E-2</v>
      </c>
      <c r="Q26" s="214">
        <f t="shared" si="18"/>
        <v>7.2136797461819585E-2</v>
      </c>
    </row>
    <row r="27" spans="1:17">
      <c r="A27" s="2">
        <f t="shared" si="0"/>
        <v>24</v>
      </c>
      <c r="K27" s="1"/>
    </row>
    <row r="28" spans="1:17">
      <c r="A28" s="2">
        <f t="shared" si="0"/>
        <v>25</v>
      </c>
      <c r="B28" s="207" t="s">
        <v>152</v>
      </c>
      <c r="C28" s="207" t="s">
        <v>8</v>
      </c>
      <c r="D28" s="207" t="s">
        <v>9</v>
      </c>
      <c r="E28" s="207" t="s">
        <v>149</v>
      </c>
      <c r="F28" s="207" t="s">
        <v>138</v>
      </c>
      <c r="G28" s="207" t="s">
        <v>66</v>
      </c>
      <c r="H28" s="207" t="s">
        <v>150</v>
      </c>
      <c r="I28" s="207" t="s">
        <v>78</v>
      </c>
      <c r="K28" s="207" t="s">
        <v>154</v>
      </c>
      <c r="L28" s="207" t="s">
        <v>8</v>
      </c>
      <c r="M28" s="207" t="s">
        <v>9</v>
      </c>
      <c r="N28" s="207" t="s">
        <v>149</v>
      </c>
      <c r="O28" s="207" t="s">
        <v>138</v>
      </c>
      <c r="P28" s="207" t="s">
        <v>66</v>
      </c>
      <c r="Q28" s="207" t="s">
        <v>150</v>
      </c>
    </row>
    <row r="29" spans="1:17">
      <c r="A29" s="2">
        <f t="shared" si="0"/>
        <v>26</v>
      </c>
      <c r="B29" s="1">
        <v>2017</v>
      </c>
      <c r="C29" s="208">
        <f>D9</f>
        <v>12.032</v>
      </c>
      <c r="D29" s="208">
        <f>D10</f>
        <v>11.597</v>
      </c>
      <c r="E29" s="208">
        <f>D11</f>
        <v>11.743</v>
      </c>
      <c r="F29" s="208">
        <f>D12</f>
        <v>9.9220000000000006</v>
      </c>
      <c r="G29" s="208">
        <f>D13</f>
        <v>7.9619999999999997</v>
      </c>
      <c r="H29" s="208">
        <f>D14</f>
        <v>11.789</v>
      </c>
      <c r="K29" s="1">
        <v>2017</v>
      </c>
      <c r="L29" s="210"/>
      <c r="M29" s="210"/>
      <c r="N29" s="210"/>
      <c r="O29" s="210"/>
      <c r="P29" s="210"/>
      <c r="Q29" s="210"/>
    </row>
    <row r="30" spans="1:17">
      <c r="A30" s="2">
        <f t="shared" si="0"/>
        <v>27</v>
      </c>
      <c r="B30" s="1">
        <f>B29+1</f>
        <v>2018</v>
      </c>
      <c r="C30" s="208">
        <f>G9</f>
        <v>11.507</v>
      </c>
      <c r="D30" s="208">
        <f>G10</f>
        <v>11.295</v>
      </c>
      <c r="E30" s="208">
        <f>G11</f>
        <v>11.507</v>
      </c>
      <c r="F30" s="208">
        <f>G12</f>
        <v>9.577</v>
      </c>
      <c r="G30" s="208">
        <f>G13</f>
        <v>7.6150000000000002</v>
      </c>
      <c r="H30" s="208">
        <f>G14</f>
        <v>11.422000000000001</v>
      </c>
      <c r="I30" s="211">
        <f>H30/H29-1</f>
        <v>-3.1130715073373394E-2</v>
      </c>
      <c r="K30" s="1">
        <f>K29+1</f>
        <v>2018</v>
      </c>
      <c r="L30" s="210">
        <f t="shared" ref="L30:L35" si="19">C30/C29-1</f>
        <v>-4.3633643617021267E-2</v>
      </c>
      <c r="M30" s="210">
        <f t="shared" ref="M30:M35" si="20">D30/D29-1</f>
        <v>-2.604121755626454E-2</v>
      </c>
      <c r="N30" s="210">
        <f t="shared" ref="N30:N35" si="21">E30/E29-1</f>
        <v>-2.0097079110959815E-2</v>
      </c>
      <c r="O30" s="210">
        <f t="shared" ref="O30:O35" si="22">F30/F29-1</f>
        <v>-3.4771215480749906E-2</v>
      </c>
      <c r="P30" s="210">
        <f t="shared" ref="P30:P35" si="23">G30/G29-1</f>
        <v>-4.3582014569203631E-2</v>
      </c>
      <c r="Q30" s="210">
        <f t="shared" ref="Q30:Q35" si="24">H30/H29-1</f>
        <v>-3.1130715073373394E-2</v>
      </c>
    </row>
    <row r="31" spans="1:17">
      <c r="A31" s="2">
        <f t="shared" si="0"/>
        <v>28</v>
      </c>
      <c r="B31" s="1">
        <f t="shared" ref="B31:B34" si="25">B30+1</f>
        <v>2019</v>
      </c>
      <c r="C31" s="208">
        <f>J9</f>
        <v>8.484</v>
      </c>
      <c r="D31" s="208">
        <f>J10</f>
        <v>8.5500000000000007</v>
      </c>
      <c r="E31" s="208">
        <f>J11</f>
        <v>8.6020000000000003</v>
      </c>
      <c r="F31" s="208">
        <f>J12</f>
        <v>7.0839999999999996</v>
      </c>
      <c r="G31" s="208">
        <f>J13</f>
        <v>5.6130000000000004</v>
      </c>
      <c r="H31" s="208">
        <f>J14</f>
        <v>8.5030000000000001</v>
      </c>
      <c r="I31" s="211">
        <f t="shared" ref="I31:I35" si="26">H31/H30-1</f>
        <v>-0.25555944668184205</v>
      </c>
      <c r="K31" s="1">
        <f t="shared" ref="K31:K34" si="27">K30+1</f>
        <v>2019</v>
      </c>
      <c r="L31" s="210">
        <f t="shared" si="19"/>
        <v>-0.26270965499261312</v>
      </c>
      <c r="M31" s="210">
        <f t="shared" si="20"/>
        <v>-0.24302788844621503</v>
      </c>
      <c r="N31" s="210">
        <f t="shared" si="21"/>
        <v>-0.25245502737464143</v>
      </c>
      <c r="O31" s="210">
        <f t="shared" si="22"/>
        <v>-0.26031116215934014</v>
      </c>
      <c r="P31" s="210">
        <f t="shared" si="23"/>
        <v>-0.26290216677609979</v>
      </c>
      <c r="Q31" s="210">
        <f t="shared" si="24"/>
        <v>-0.25555944668184205</v>
      </c>
    </row>
    <row r="32" spans="1:17">
      <c r="A32" s="2">
        <f t="shared" si="0"/>
        <v>29</v>
      </c>
      <c r="B32" s="1">
        <f t="shared" si="25"/>
        <v>2020</v>
      </c>
      <c r="C32" s="208">
        <f>M9</f>
        <v>10.385</v>
      </c>
      <c r="D32" s="208">
        <f>M10</f>
        <v>9.3849999999999998</v>
      </c>
      <c r="E32" s="208">
        <f>M11</f>
        <v>10.743</v>
      </c>
      <c r="F32" s="208">
        <f>M12</f>
        <v>7.4969999999999999</v>
      </c>
      <c r="G32" s="208">
        <f>M13</f>
        <v>6.8029999999999999</v>
      </c>
      <c r="H32" s="208">
        <f>M14</f>
        <v>10.298999999999999</v>
      </c>
      <c r="I32" s="211">
        <f t="shared" si="26"/>
        <v>0.21121956956368337</v>
      </c>
      <c r="K32" s="1">
        <f t="shared" si="27"/>
        <v>2020</v>
      </c>
      <c r="L32" s="210">
        <f t="shared" si="19"/>
        <v>0.22406883545497402</v>
      </c>
      <c r="M32" s="210">
        <f t="shared" si="20"/>
        <v>9.7660818713450226E-2</v>
      </c>
      <c r="N32" s="210">
        <f t="shared" si="21"/>
        <v>0.24889560567309932</v>
      </c>
      <c r="O32" s="210">
        <f t="shared" si="22"/>
        <v>5.8300395256916993E-2</v>
      </c>
      <c r="P32" s="210">
        <f t="shared" si="23"/>
        <v>0.2120078389453055</v>
      </c>
      <c r="Q32" s="210">
        <f t="shared" si="24"/>
        <v>0.21121956956368337</v>
      </c>
    </row>
    <row r="33" spans="1:17">
      <c r="A33" s="2">
        <f t="shared" si="0"/>
        <v>30</v>
      </c>
      <c r="B33" s="1">
        <f t="shared" si="25"/>
        <v>2021</v>
      </c>
      <c r="C33" s="208">
        <f>P9</f>
        <v>11.138999999999999</v>
      </c>
      <c r="D33" s="208">
        <f>P10</f>
        <v>9.6519999999999992</v>
      </c>
      <c r="E33" s="208">
        <f>P11</f>
        <v>11.307</v>
      </c>
      <c r="F33" s="208">
        <f>P12</f>
        <v>7.944</v>
      </c>
      <c r="G33" s="208">
        <f>P13</f>
        <v>7.3029999999999999</v>
      </c>
      <c r="H33" s="208">
        <f>P14</f>
        <v>10.894</v>
      </c>
      <c r="I33" s="211">
        <f t="shared" si="26"/>
        <v>5.7772599281483705E-2</v>
      </c>
      <c r="K33" s="1">
        <f t="shared" si="27"/>
        <v>2021</v>
      </c>
      <c r="L33" s="210">
        <f t="shared" si="19"/>
        <v>7.2604718343765029E-2</v>
      </c>
      <c r="M33" s="210">
        <f t="shared" si="20"/>
        <v>2.8449653702717015E-2</v>
      </c>
      <c r="N33" s="210">
        <f t="shared" si="21"/>
        <v>5.2499301870985837E-2</v>
      </c>
      <c r="O33" s="210">
        <f t="shared" si="22"/>
        <v>5.9623849539816032E-2</v>
      </c>
      <c r="P33" s="210">
        <f t="shared" si="23"/>
        <v>7.3496986623548421E-2</v>
      </c>
      <c r="Q33" s="210">
        <f t="shared" si="24"/>
        <v>5.7772599281483705E-2</v>
      </c>
    </row>
    <row r="34" spans="1:17">
      <c r="A34" s="2">
        <f t="shared" si="0"/>
        <v>31</v>
      </c>
      <c r="B34" s="1">
        <f t="shared" si="25"/>
        <v>2022</v>
      </c>
      <c r="C34" s="208">
        <f>S9</f>
        <v>14.795</v>
      </c>
      <c r="D34" s="208">
        <f>S10</f>
        <v>12.595000000000001</v>
      </c>
      <c r="E34" s="208">
        <f>S11</f>
        <v>14.49</v>
      </c>
      <c r="F34" s="208">
        <f>S12</f>
        <v>10.898</v>
      </c>
      <c r="G34" s="208">
        <f>S13</f>
        <v>9.702</v>
      </c>
      <c r="H34" s="208">
        <f>S14</f>
        <v>14.218</v>
      </c>
      <c r="I34" s="211">
        <f t="shared" si="26"/>
        <v>0.30512208555167986</v>
      </c>
      <c r="K34" s="1">
        <f t="shared" si="27"/>
        <v>2022</v>
      </c>
      <c r="L34" s="210">
        <f t="shared" si="19"/>
        <v>0.32821617739473918</v>
      </c>
      <c r="M34" s="210">
        <f t="shared" si="20"/>
        <v>0.30491089929548298</v>
      </c>
      <c r="N34" s="210">
        <f t="shared" si="21"/>
        <v>0.28150703104271679</v>
      </c>
      <c r="O34" s="210">
        <f t="shared" si="22"/>
        <v>0.37185297079556889</v>
      </c>
      <c r="P34" s="210">
        <f t="shared" si="23"/>
        <v>0.3284951389839792</v>
      </c>
      <c r="Q34" s="210">
        <f t="shared" si="24"/>
        <v>0.30512208555167986</v>
      </c>
    </row>
    <row r="35" spans="1:17">
      <c r="A35" s="2">
        <f t="shared" si="0"/>
        <v>32</v>
      </c>
      <c r="B35" s="1">
        <f>B34+1</f>
        <v>2023</v>
      </c>
      <c r="C35" s="243">
        <f>V9</f>
        <v>18.111999999999998</v>
      </c>
      <c r="D35" s="243">
        <f>V10</f>
        <v>16.105</v>
      </c>
      <c r="E35" s="243">
        <f>V11</f>
        <v>18.827000000000002</v>
      </c>
      <c r="F35" s="243">
        <f>V12</f>
        <v>16.971</v>
      </c>
      <c r="G35" s="243">
        <f>V13</f>
        <v>12.744</v>
      </c>
      <c r="H35" s="243">
        <f>V14</f>
        <v>19.3</v>
      </c>
      <c r="I35" s="211">
        <f t="shared" si="26"/>
        <v>0.35743423828949217</v>
      </c>
      <c r="K35" s="1">
        <f>K34+1</f>
        <v>2023</v>
      </c>
      <c r="L35" s="210">
        <f t="shared" si="19"/>
        <v>0.22419736397431556</v>
      </c>
      <c r="M35" s="210">
        <f t="shared" si="20"/>
        <v>0.27868201667328307</v>
      </c>
      <c r="N35" s="210">
        <f t="shared" si="21"/>
        <v>0.29930986887508637</v>
      </c>
      <c r="O35" s="210">
        <f t="shared" si="22"/>
        <v>0.55725821251605812</v>
      </c>
      <c r="P35" s="210">
        <f t="shared" si="23"/>
        <v>0.313543599257885</v>
      </c>
      <c r="Q35" s="210">
        <f t="shared" si="24"/>
        <v>0.35743423828949217</v>
      </c>
    </row>
    <row r="36" spans="1:17">
      <c r="A36" s="2">
        <f t="shared" si="0"/>
        <v>33</v>
      </c>
      <c r="C36" s="209"/>
      <c r="D36" s="209"/>
      <c r="E36" s="209"/>
      <c r="F36" s="209"/>
      <c r="G36" s="209"/>
      <c r="H36" s="212" t="s">
        <v>151</v>
      </c>
      <c r="I36" s="211">
        <f>AVERAGE(I30:I35)</f>
        <v>0.10747638848852061</v>
      </c>
      <c r="K36" s="213" t="str">
        <f>K25</f>
        <v>AVG Since 2017</v>
      </c>
      <c r="L36" s="214">
        <f t="shared" ref="L36:Q36" si="28">AVERAGE(L30:L35)</f>
        <v>9.0457299426359897E-2</v>
      </c>
      <c r="M36" s="214">
        <f t="shared" si="28"/>
        <v>7.3439047063742283E-2</v>
      </c>
      <c r="N36" s="214">
        <f t="shared" si="28"/>
        <v>0.10160995016271451</v>
      </c>
      <c r="O36" s="214">
        <f t="shared" si="28"/>
        <v>0.12532550841137832</v>
      </c>
      <c r="P36" s="214">
        <f t="shared" si="28"/>
        <v>0.10350989707756912</v>
      </c>
      <c r="Q36" s="214">
        <f t="shared" si="28"/>
        <v>0.10747638848852061</v>
      </c>
    </row>
    <row r="37" spans="1:17">
      <c r="A37" s="2">
        <f t="shared" si="0"/>
        <v>34</v>
      </c>
      <c r="K37" s="213" t="str">
        <f>K26</f>
        <v>AVG Since 2017 to 2022</v>
      </c>
      <c r="L37" s="214">
        <f>AVERAGE(L30:L34)</f>
        <v>6.3709286516768771E-2</v>
      </c>
      <c r="M37" s="214">
        <f t="shared" ref="M37:Q37" si="29">AVERAGE(M30:M34)</f>
        <v>3.2390453141834127E-2</v>
      </c>
      <c r="N37" s="214">
        <f t="shared" si="29"/>
        <v>6.2069966420240139E-2</v>
      </c>
      <c r="O37" s="214">
        <f t="shared" si="29"/>
        <v>3.8938967590442373E-2</v>
      </c>
      <c r="P37" s="214">
        <f t="shared" si="29"/>
        <v>6.1503156641505942E-2</v>
      </c>
      <c r="Q37" s="214">
        <f t="shared" si="29"/>
        <v>5.7484818528326299E-2</v>
      </c>
    </row>
    <row r="38" spans="1:17">
      <c r="A38" s="2">
        <f t="shared" si="0"/>
        <v>35</v>
      </c>
    </row>
    <row r="39" spans="1:17">
      <c r="A39" s="2">
        <f t="shared" si="0"/>
        <v>36</v>
      </c>
      <c r="B39" s="265" t="s">
        <v>288</v>
      </c>
    </row>
    <row r="40" spans="1:17">
      <c r="A40" s="2">
        <f t="shared" si="0"/>
        <v>37</v>
      </c>
      <c r="B40"/>
    </row>
    <row r="41" spans="1:17">
      <c r="A41" s="2">
        <f t="shared" si="0"/>
        <v>38</v>
      </c>
      <c r="B41" s="265" t="s">
        <v>194</v>
      </c>
    </row>
    <row r="42" spans="1:17">
      <c r="A42" s="2">
        <f t="shared" si="0"/>
        <v>39</v>
      </c>
      <c r="B42" t="s">
        <v>195</v>
      </c>
      <c r="C42" t="s">
        <v>196</v>
      </c>
      <c r="H42" t="s">
        <v>197</v>
      </c>
      <c r="L42" t="s">
        <v>198</v>
      </c>
    </row>
    <row r="43" spans="1:17">
      <c r="A43" s="2">
        <f t="shared" si="0"/>
        <v>40</v>
      </c>
      <c r="B43" t="s">
        <v>7</v>
      </c>
      <c r="C43" s="266">
        <v>2013</v>
      </c>
      <c r="D43" s="266">
        <v>2014</v>
      </c>
      <c r="E43" s="266">
        <v>2015</v>
      </c>
      <c r="F43" s="266">
        <v>2016</v>
      </c>
      <c r="G43" s="266">
        <v>2017</v>
      </c>
      <c r="H43" s="267">
        <v>2018</v>
      </c>
      <c r="I43" s="267">
        <v>2019</v>
      </c>
      <c r="J43" s="267">
        <v>2020</v>
      </c>
      <c r="K43" s="267">
        <v>2021</v>
      </c>
      <c r="L43" s="269">
        <v>2022</v>
      </c>
    </row>
    <row r="44" spans="1:17">
      <c r="A44" s="2">
        <f t="shared" si="0"/>
        <v>41</v>
      </c>
      <c r="B44" t="str">
        <f>'Load Forecast'!B10</f>
        <v>Residential</v>
      </c>
      <c r="C44" s="8">
        <v>1241148.4170265268</v>
      </c>
      <c r="D44" s="8">
        <v>1248116.9566111453</v>
      </c>
      <c r="E44" s="8">
        <v>1256146.8706559737</v>
      </c>
      <c r="F44" s="8">
        <v>1263658.067859346</v>
      </c>
      <c r="G44" s="8">
        <v>1271542.5638494757</v>
      </c>
      <c r="H44" s="8">
        <v>1293600</v>
      </c>
      <c r="I44" s="8">
        <v>1305380</v>
      </c>
      <c r="J44" s="8">
        <v>1317080</v>
      </c>
      <c r="K44" s="8">
        <v>1329156</v>
      </c>
      <c r="L44" s="8">
        <v>1341338</v>
      </c>
    </row>
    <row r="45" spans="1:17">
      <c r="A45" s="2">
        <f t="shared" si="0"/>
        <v>42</v>
      </c>
      <c r="B45" t="str">
        <f>'Load Forecast'!B11</f>
        <v>Commercial - Small</v>
      </c>
      <c r="C45" s="8">
        <v>134270.81835861204</v>
      </c>
      <c r="D45" s="8">
        <v>135024.69396281475</v>
      </c>
      <c r="E45" s="8">
        <v>135893.39194877478</v>
      </c>
      <c r="F45" s="8">
        <v>137185.5993879165</v>
      </c>
      <c r="G45" s="8">
        <v>138518.19130719174</v>
      </c>
      <c r="H45" s="8">
        <v>139945.17355533014</v>
      </c>
      <c r="I45" s="8">
        <v>140465.50401808426</v>
      </c>
      <c r="J45" s="8">
        <v>140679.64794259914</v>
      </c>
      <c r="K45" s="8">
        <v>141090.63409706546</v>
      </c>
      <c r="L45" s="8">
        <v>136020.7335778781</v>
      </c>
    </row>
    <row r="46" spans="1:17">
      <c r="A46" s="2">
        <f t="shared" si="0"/>
        <v>43</v>
      </c>
      <c r="B46" t="str">
        <f>'Load Forecast'!B12</f>
        <v>Commercial - Med./Large</v>
      </c>
      <c r="C46" s="8">
        <v>14939.563140880326</v>
      </c>
      <c r="D46" s="8">
        <v>15023.44266382533</v>
      </c>
      <c r="E46" s="8">
        <v>15120.09783112269</v>
      </c>
      <c r="F46" s="8">
        <v>15263.874527088101</v>
      </c>
      <c r="G46" s="8">
        <v>15412.144578335334</v>
      </c>
      <c r="H46" s="8">
        <v>15570.916913661698</v>
      </c>
      <c r="I46" s="8">
        <v>15628.811174659479</v>
      </c>
      <c r="J46" s="8">
        <v>15652.637771686552</v>
      </c>
      <c r="K46" s="8">
        <v>15698.365902934536</v>
      </c>
      <c r="L46" s="8">
        <v>15134.266422121895</v>
      </c>
    </row>
    <row r="47" spans="1:17">
      <c r="A47" s="2">
        <f t="shared" si="0"/>
        <v>44</v>
      </c>
      <c r="B47" t="str">
        <f>'Load Forecast'!B13</f>
        <v>Industrial</v>
      </c>
      <c r="C47" s="8">
        <v>383.7812050174789</v>
      </c>
      <c r="D47" s="8">
        <v>385.93597916238258</v>
      </c>
      <c r="E47" s="8">
        <v>388.41894578106792</v>
      </c>
      <c r="F47" s="8">
        <v>390.74151758173963</v>
      </c>
      <c r="G47" s="8">
        <v>393.17951881554592</v>
      </c>
      <c r="H47" s="8">
        <v>400</v>
      </c>
      <c r="I47" s="8">
        <v>410</v>
      </c>
      <c r="J47" s="8">
        <v>370</v>
      </c>
      <c r="K47" s="8">
        <v>390</v>
      </c>
      <c r="L47" s="8">
        <v>390</v>
      </c>
    </row>
    <row r="48" spans="1:17">
      <c r="A48" s="2">
        <f t="shared" si="0"/>
        <v>45</v>
      </c>
      <c r="B48" t="s">
        <v>138</v>
      </c>
      <c r="C48" s="8">
        <v>3810.8605650768127</v>
      </c>
      <c r="D48" s="8">
        <v>3832.2569849850952</v>
      </c>
      <c r="E48" s="8">
        <v>3856.9122819299232</v>
      </c>
      <c r="F48" s="8">
        <v>3893.5875806427966</v>
      </c>
      <c r="G48" s="8">
        <v>3931.4090675197353</v>
      </c>
      <c r="H48" s="8">
        <v>3971.9095310081702</v>
      </c>
      <c r="I48" s="8">
        <v>4003.6848072562357</v>
      </c>
      <c r="J48" s="8">
        <v>4035.7142857142858</v>
      </c>
      <c r="K48" s="8">
        <v>4068</v>
      </c>
      <c r="L48" s="8">
        <v>4107</v>
      </c>
    </row>
    <row r="49" spans="1:12" s="105" customFormat="1">
      <c r="A49" s="2">
        <f t="shared" si="0"/>
        <v>46</v>
      </c>
      <c r="B49" s="105" t="str">
        <f>'Load Forecast'!B15</f>
        <v>Lighting</v>
      </c>
      <c r="C49" s="270">
        <v>5192.5597038864898</v>
      </c>
      <c r="D49" s="270">
        <v>5221.7137980670368</v>
      </c>
      <c r="E49" s="270">
        <v>5255.3083364178492</v>
      </c>
      <c r="F49" s="270">
        <v>5305.2809541435327</v>
      </c>
      <c r="G49" s="270">
        <v>5356.815332099527</v>
      </c>
      <c r="H49" s="270">
        <v>5412</v>
      </c>
      <c r="I49" s="270">
        <v>5412</v>
      </c>
      <c r="J49" s="270">
        <v>5412</v>
      </c>
      <c r="K49" s="270">
        <v>5412</v>
      </c>
      <c r="L49" s="270">
        <v>5335</v>
      </c>
    </row>
    <row r="50" spans="1:12">
      <c r="A50" s="2">
        <f t="shared" si="0"/>
        <v>47</v>
      </c>
      <c r="B50" t="s">
        <v>200</v>
      </c>
      <c r="C50" s="8">
        <f>SUM(C44:C49)</f>
        <v>1399746</v>
      </c>
      <c r="D50" s="8">
        <f>SUM(D44:D49)</f>
        <v>1407605</v>
      </c>
      <c r="E50" s="8">
        <f t="shared" ref="E50:L50" si="30">SUM(E44:E49)</f>
        <v>1416660.9999999998</v>
      </c>
      <c r="F50" s="8">
        <f t="shared" si="30"/>
        <v>1425697.1518267188</v>
      </c>
      <c r="G50" s="8">
        <f t="shared" si="30"/>
        <v>1435154.3036534376</v>
      </c>
      <c r="H50" s="8">
        <f t="shared" si="30"/>
        <v>1458900</v>
      </c>
      <c r="I50" s="8">
        <f t="shared" si="30"/>
        <v>1471300</v>
      </c>
      <c r="J50" s="8">
        <f t="shared" si="30"/>
        <v>1483230</v>
      </c>
      <c r="K50" s="8">
        <f t="shared" si="30"/>
        <v>1495815</v>
      </c>
      <c r="L50" s="8">
        <f t="shared" si="30"/>
        <v>1502325</v>
      </c>
    </row>
    <row r="51" spans="1:12">
      <c r="A51" s="2">
        <f t="shared" si="0"/>
        <v>48</v>
      </c>
      <c r="B51" t="s">
        <v>201</v>
      </c>
      <c r="C51" s="264"/>
      <c r="D51" s="264">
        <f>D50/C50-1</f>
        <v>5.6145900756279232E-3</v>
      </c>
      <c r="E51" s="264">
        <f t="shared" ref="E51:L51" si="31">E50/D50-1</f>
        <v>6.4336230689716611E-3</v>
      </c>
      <c r="F51" s="264">
        <f t="shared" si="31"/>
        <v>6.3784856269206713E-3</v>
      </c>
      <c r="G51" s="264">
        <f t="shared" si="31"/>
        <v>6.6333525423696305E-3</v>
      </c>
      <c r="H51" s="264">
        <f t="shared" si="31"/>
        <v>1.6545744444422139E-2</v>
      </c>
      <c r="I51" s="264">
        <f t="shared" si="31"/>
        <v>8.4995544588388761E-3</v>
      </c>
      <c r="J51" s="264">
        <f t="shared" si="31"/>
        <v>8.1084754978590912E-3</v>
      </c>
      <c r="K51" s="264">
        <f t="shared" si="31"/>
        <v>8.484860743107836E-3</v>
      </c>
      <c r="L51" s="264">
        <f t="shared" si="31"/>
        <v>4.3521424775123663E-3</v>
      </c>
    </row>
    <row r="52" spans="1:12">
      <c r="A52" s="2">
        <f t="shared" si="0"/>
        <v>49</v>
      </c>
      <c r="B52"/>
      <c r="K52" s="8"/>
      <c r="L52" s="8"/>
    </row>
    <row r="53" spans="1:12">
      <c r="A53" s="2">
        <f t="shared" si="0"/>
        <v>50</v>
      </c>
      <c r="B53"/>
      <c r="C53" t="s">
        <v>196</v>
      </c>
      <c r="H53" t="s">
        <v>197</v>
      </c>
      <c r="L53" t="s">
        <v>198</v>
      </c>
    </row>
    <row r="54" spans="1:12">
      <c r="A54" s="2">
        <f t="shared" si="0"/>
        <v>51</v>
      </c>
      <c r="B54" t="s">
        <v>202</v>
      </c>
      <c r="C54" s="266">
        <v>2013</v>
      </c>
      <c r="D54" s="266">
        <v>2014</v>
      </c>
      <c r="E54" s="266">
        <v>2015</v>
      </c>
      <c r="F54" s="266">
        <v>2016</v>
      </c>
      <c r="G54" s="266">
        <v>2017</v>
      </c>
      <c r="H54" s="267">
        <v>2018</v>
      </c>
      <c r="I54" s="267">
        <v>2019</v>
      </c>
      <c r="J54" s="267">
        <v>2020</v>
      </c>
      <c r="K54" s="267">
        <v>2021</v>
      </c>
      <c r="L54" s="269">
        <v>2022</v>
      </c>
    </row>
    <row r="55" spans="1:12">
      <c r="A55" s="2">
        <f t="shared" si="0"/>
        <v>52</v>
      </c>
      <c r="B55" t="str">
        <f>B44</f>
        <v>Residential</v>
      </c>
      <c r="C55" s="8">
        <v>7488860.0673641991</v>
      </c>
      <c r="D55" s="8">
        <v>6832597.518081313</v>
      </c>
      <c r="E55" s="8">
        <v>7560940.0678813588</v>
      </c>
      <c r="F55" s="8">
        <v>6328201.2939022994</v>
      </c>
      <c r="G55" s="8">
        <v>6280431.176101258</v>
      </c>
      <c r="H55" s="8">
        <v>6195715.4560000002</v>
      </c>
      <c r="I55" s="8">
        <v>5763009.216</v>
      </c>
      <c r="J55" s="8">
        <v>6347952.0755311092</v>
      </c>
      <c r="K55" s="8">
        <v>5994306.5619585402</v>
      </c>
      <c r="L55" s="8">
        <v>6007373.9196156003</v>
      </c>
    </row>
    <row r="56" spans="1:12">
      <c r="A56" s="2">
        <f t="shared" si="0"/>
        <v>53</v>
      </c>
      <c r="B56" t="str">
        <f>B45</f>
        <v>Commercial - Small</v>
      </c>
      <c r="C56" s="8">
        <v>10961214.937808795</v>
      </c>
      <c r="D56" s="8">
        <v>10000663.55967951</v>
      </c>
      <c r="E56" s="8">
        <v>11066716.225224895</v>
      </c>
      <c r="F56" s="8">
        <v>9262394.2667147014</v>
      </c>
      <c r="G56" s="8">
        <v>9192474.6095023118</v>
      </c>
      <c r="H56" s="8">
        <v>9068478.8066313453</v>
      </c>
      <c r="I56" s="8">
        <v>8747743.0338828862</v>
      </c>
      <c r="J56" s="8">
        <v>8060079.6338677118</v>
      </c>
      <c r="K56" s="8">
        <v>7789425.3821816389</v>
      </c>
      <c r="L56" s="8">
        <v>8076913.4134385176</v>
      </c>
    </row>
    <row r="57" spans="1:12">
      <c r="A57" s="2">
        <f t="shared" si="0"/>
        <v>54</v>
      </c>
      <c r="B57" t="str">
        <f>B46</f>
        <v>Commercial - Med./Large</v>
      </c>
      <c r="C57" s="8">
        <v>1219593.0930188741</v>
      </c>
      <c r="D57" s="8">
        <v>1112717.912402224</v>
      </c>
      <c r="E57" s="8">
        <v>1231331.6313257415</v>
      </c>
      <c r="F57" s="8">
        <v>1030574.8164410203</v>
      </c>
      <c r="G57" s="8">
        <v>1022795.2471609452</v>
      </c>
      <c r="H57" s="8">
        <v>1008998.9275373662</v>
      </c>
      <c r="I57" s="8">
        <v>973312.45159948175</v>
      </c>
      <c r="J57" s="8">
        <v>896799.99036787706</v>
      </c>
      <c r="K57" s="8">
        <v>866685.80523188948</v>
      </c>
      <c r="L57" s="8">
        <v>898672.99088930117</v>
      </c>
    </row>
    <row r="58" spans="1:12">
      <c r="A58" s="2">
        <f t="shared" si="0"/>
        <v>55</v>
      </c>
      <c r="B58" t="str">
        <f>B47</f>
        <v>Industrial</v>
      </c>
      <c r="C58" s="8">
        <v>2202846.8525179238</v>
      </c>
      <c r="D58" s="8">
        <v>2009807.3407485429</v>
      </c>
      <c r="E58" s="8">
        <v>2224049.1718082344</v>
      </c>
      <c r="F58" s="8">
        <v>1861439.2814097428</v>
      </c>
      <c r="G58" s="8">
        <v>1847387.7097825708</v>
      </c>
      <c r="H58" s="8">
        <v>1822468.5958312901</v>
      </c>
      <c r="I58" s="8">
        <v>1792948.7741524498</v>
      </c>
      <c r="J58" s="8">
        <v>1711886.379001783</v>
      </c>
      <c r="K58" s="8">
        <v>1732583.0880763028</v>
      </c>
      <c r="L58" s="8">
        <v>1739083.3291707421</v>
      </c>
    </row>
    <row r="59" spans="1:12">
      <c r="A59" s="2">
        <f t="shared" si="0"/>
        <v>56</v>
      </c>
      <c r="B59" t="str">
        <f>B48</f>
        <v>Agriculture</v>
      </c>
      <c r="C59" s="8">
        <v>436179.97878121695</v>
      </c>
      <c r="D59" s="8">
        <v>397956.72687822528</v>
      </c>
      <c r="E59" s="8">
        <v>440378.19490667735</v>
      </c>
      <c r="F59" s="8">
        <v>368578.75314381125</v>
      </c>
      <c r="G59" s="8">
        <v>365796.43797415844</v>
      </c>
      <c r="H59" s="8">
        <v>360862.26900000003</v>
      </c>
      <c r="I59" s="8">
        <v>321220.16136517696</v>
      </c>
      <c r="J59" s="8">
        <v>349196.18308825605</v>
      </c>
      <c r="K59" s="8">
        <v>344009.74362222699</v>
      </c>
      <c r="L59" s="8">
        <v>351753.21774025797</v>
      </c>
    </row>
    <row r="60" spans="1:12">
      <c r="A60" s="2">
        <f t="shared" si="0"/>
        <v>57</v>
      </c>
      <c r="B60" s="105" t="str">
        <f t="shared" ref="B60" si="32">B49</f>
        <v>Lighting</v>
      </c>
      <c r="C60" s="270">
        <v>96690.070508989229</v>
      </c>
      <c r="D60" s="270">
        <v>88216.942210184614</v>
      </c>
      <c r="E60" s="270">
        <v>97620.708853089716</v>
      </c>
      <c r="F60" s="270">
        <v>81704.588388423072</v>
      </c>
      <c r="G60" s="270">
        <v>81087.819478754944</v>
      </c>
      <c r="H60" s="270">
        <v>79994.039000000004</v>
      </c>
      <c r="I60" s="270">
        <v>83738.284</v>
      </c>
      <c r="J60" s="270">
        <v>80854.676999999996</v>
      </c>
      <c r="K60" s="270">
        <v>77784.190789999993</v>
      </c>
      <c r="L60" s="270">
        <v>77556.242400000003</v>
      </c>
    </row>
    <row r="61" spans="1:12">
      <c r="A61" s="2">
        <f t="shared" si="0"/>
        <v>58</v>
      </c>
      <c r="B61" t="s">
        <v>10</v>
      </c>
      <c r="C61" s="8">
        <f>SUM(C55:C60)</f>
        <v>22405385</v>
      </c>
      <c r="D61" s="8">
        <f>SUM(D55:D60)</f>
        <v>20441960.000000004</v>
      </c>
      <c r="E61" s="8">
        <f t="shared" ref="E61:L61" si="33">SUM(E55:E60)</f>
        <v>22621035.999999996</v>
      </c>
      <c r="F61" s="8">
        <f t="shared" si="33"/>
        <v>18932892.999999996</v>
      </c>
      <c r="G61" s="8">
        <f t="shared" si="33"/>
        <v>18789973</v>
      </c>
      <c r="H61" s="8">
        <f t="shared" si="33"/>
        <v>18536518.094000004</v>
      </c>
      <c r="I61" s="8">
        <f t="shared" si="33"/>
        <v>17681971.920999996</v>
      </c>
      <c r="J61" s="8">
        <f t="shared" si="33"/>
        <v>17446768.938856736</v>
      </c>
      <c r="K61" s="8">
        <f t="shared" si="33"/>
        <v>16804794.7718606</v>
      </c>
      <c r="L61" s="8">
        <f t="shared" si="33"/>
        <v>17151353.11325442</v>
      </c>
    </row>
    <row r="62" spans="1:12">
      <c r="A62" s="2">
        <f t="shared" si="0"/>
        <v>59</v>
      </c>
      <c r="B62" t="s">
        <v>203</v>
      </c>
      <c r="C62" s="264"/>
      <c r="D62" s="264">
        <f t="shared" ref="D62:L62" si="34">D61/C61-1</f>
        <v>-8.7631834936110042E-2</v>
      </c>
      <c r="E62" s="264">
        <f t="shared" si="34"/>
        <v>0.10659819312825158</v>
      </c>
      <c r="F62" s="264">
        <f t="shared" si="34"/>
        <v>-0.16304041070444342</v>
      </c>
      <c r="G62" s="264">
        <f t="shared" si="34"/>
        <v>-7.5487671112912658E-3</v>
      </c>
      <c r="H62" s="264">
        <f t="shared" si="34"/>
        <v>-1.3488838222385779E-2</v>
      </c>
      <c r="I62" s="264">
        <f t="shared" si="34"/>
        <v>-4.6100684533445957E-2</v>
      </c>
      <c r="J62" s="264">
        <f t="shared" si="34"/>
        <v>-1.3301852485350985E-2</v>
      </c>
      <c r="K62" s="264">
        <f t="shared" si="34"/>
        <v>-3.6796163762240042E-2</v>
      </c>
      <c r="L62" s="264">
        <f t="shared" si="34"/>
        <v>2.0622586952036448E-2</v>
      </c>
    </row>
    <row r="63" spans="1:12">
      <c r="A63" s="2">
        <f t="shared" si="0"/>
        <v>60</v>
      </c>
      <c r="B63"/>
      <c r="C63" s="263"/>
      <c r="D63" s="263"/>
      <c r="E63" s="263"/>
      <c r="F63" s="263"/>
      <c r="G63" s="263"/>
      <c r="H63" s="263"/>
      <c r="I63" s="263"/>
      <c r="J63" s="263"/>
      <c r="K63" s="263"/>
      <c r="L63" s="263"/>
    </row>
    <row r="64" spans="1:12">
      <c r="A64" s="2">
        <f t="shared" si="0"/>
        <v>61</v>
      </c>
      <c r="B64" t="s">
        <v>204</v>
      </c>
      <c r="C64" s="266">
        <v>2013</v>
      </c>
      <c r="D64" s="266">
        <v>2014</v>
      </c>
      <c r="E64" s="266">
        <v>2015</v>
      </c>
      <c r="F64" s="266">
        <v>2016</v>
      </c>
      <c r="G64" s="266">
        <v>2017</v>
      </c>
      <c r="H64" s="267">
        <v>2018</v>
      </c>
      <c r="I64" s="267">
        <v>2019</v>
      </c>
      <c r="J64" s="267">
        <v>2020</v>
      </c>
      <c r="K64" s="267">
        <v>2021</v>
      </c>
      <c r="L64" s="269">
        <v>2022</v>
      </c>
    </row>
    <row r="65" spans="1:12">
      <c r="A65" s="2">
        <f t="shared" si="0"/>
        <v>62</v>
      </c>
      <c r="B65" t="str">
        <f>B55</f>
        <v>Residential</v>
      </c>
      <c r="C65" s="263">
        <f t="shared" ref="C65:L65" si="35">C55/C44</f>
        <v>6.0338151059367959</v>
      </c>
      <c r="D65" s="263">
        <f t="shared" si="35"/>
        <v>5.4743247272539302</v>
      </c>
      <c r="E65" s="263">
        <f t="shared" si="35"/>
        <v>6.0191528908820615</v>
      </c>
      <c r="F65" s="263">
        <f t="shared" si="35"/>
        <v>5.0078430667738765</v>
      </c>
      <c r="G65" s="263">
        <f t="shared" si="35"/>
        <v>4.9392221343246607</v>
      </c>
      <c r="H65" s="263">
        <f t="shared" si="35"/>
        <v>4.7895141125541123</v>
      </c>
      <c r="I65" s="263">
        <f t="shared" si="35"/>
        <v>4.414813476535568</v>
      </c>
      <c r="J65" s="263">
        <f t="shared" si="35"/>
        <v>4.8197163995589554</v>
      </c>
      <c r="K65" s="263">
        <f t="shared" si="35"/>
        <v>4.5098593106892944</v>
      </c>
      <c r="L65" s="263">
        <f t="shared" si="35"/>
        <v>4.4786429070194096</v>
      </c>
    </row>
    <row r="66" spans="1:12">
      <c r="A66" s="2">
        <f t="shared" si="0"/>
        <v>63</v>
      </c>
      <c r="B66" t="str">
        <f>B56</f>
        <v>Commercial - Small</v>
      </c>
      <c r="C66" s="263">
        <f t="shared" ref="C66:L66" si="36">C56/C45</f>
        <v>81.635124234764518</v>
      </c>
      <c r="D66" s="263">
        <f t="shared" si="36"/>
        <v>74.065441410544153</v>
      </c>
      <c r="E66" s="263">
        <f t="shared" si="36"/>
        <v>81.436750282872552</v>
      </c>
      <c r="F66" s="263">
        <f t="shared" si="36"/>
        <v>67.517248953541014</v>
      </c>
      <c r="G66" s="263">
        <f t="shared" si="36"/>
        <v>66.362941377975147</v>
      </c>
      <c r="H66" s="263">
        <f t="shared" si="36"/>
        <v>64.800225518645263</v>
      </c>
      <c r="I66" s="263">
        <f t="shared" si="36"/>
        <v>62.27680664397613</v>
      </c>
      <c r="J66" s="263">
        <f t="shared" si="36"/>
        <v>57.293857013037368</v>
      </c>
      <c r="K66" s="263">
        <f t="shared" si="36"/>
        <v>55.208663792826847</v>
      </c>
      <c r="L66" s="263">
        <f t="shared" si="36"/>
        <v>59.38001656794561</v>
      </c>
    </row>
    <row r="67" spans="1:12">
      <c r="A67" s="2">
        <f t="shared" si="0"/>
        <v>64</v>
      </c>
      <c r="B67" t="str">
        <f>B57</f>
        <v>Commercial - Med./Large</v>
      </c>
      <c r="C67" s="263">
        <f t="shared" ref="C67:L67" si="37">C57/C46</f>
        <v>81.635124234764504</v>
      </c>
      <c r="D67" s="263">
        <f t="shared" si="37"/>
        <v>74.065441410544125</v>
      </c>
      <c r="E67" s="263">
        <f t="shared" si="37"/>
        <v>81.436750282872566</v>
      </c>
      <c r="F67" s="263">
        <f t="shared" si="37"/>
        <v>67.517248953541014</v>
      </c>
      <c r="G67" s="263">
        <f t="shared" si="37"/>
        <v>66.362941377975147</v>
      </c>
      <c r="H67" s="263">
        <f t="shared" si="37"/>
        <v>64.800225518645277</v>
      </c>
      <c r="I67" s="263">
        <f t="shared" si="37"/>
        <v>62.27680664397613</v>
      </c>
      <c r="J67" s="263">
        <f t="shared" si="37"/>
        <v>57.293857013037361</v>
      </c>
      <c r="K67" s="263">
        <f t="shared" si="37"/>
        <v>55.208663792826847</v>
      </c>
      <c r="L67" s="263">
        <f t="shared" si="37"/>
        <v>59.380016567945617</v>
      </c>
    </row>
    <row r="68" spans="1:12">
      <c r="A68" s="2">
        <f t="shared" si="0"/>
        <v>65</v>
      </c>
      <c r="B68" t="str">
        <f>B58</f>
        <v>Industrial</v>
      </c>
      <c r="C68" s="263">
        <f t="shared" ref="C68:L69" si="38">C58/C47</f>
        <v>5739.8507892474763</v>
      </c>
      <c r="D68" s="263">
        <f t="shared" si="38"/>
        <v>5207.618489238901</v>
      </c>
      <c r="E68" s="263">
        <f t="shared" si="38"/>
        <v>5725.902909642874</v>
      </c>
      <c r="F68" s="263">
        <f t="shared" si="38"/>
        <v>4763.8635713194881</v>
      </c>
      <c r="G68" s="263">
        <f t="shared" si="38"/>
        <v>4698.585814815151</v>
      </c>
      <c r="H68" s="263">
        <f t="shared" si="38"/>
        <v>4556.1714895782252</v>
      </c>
      <c r="I68" s="263">
        <f t="shared" si="38"/>
        <v>4373.0457906157308</v>
      </c>
      <c r="J68" s="263">
        <f t="shared" si="38"/>
        <v>4626.719943248062</v>
      </c>
      <c r="K68" s="263">
        <f t="shared" si="38"/>
        <v>4442.5207386571865</v>
      </c>
      <c r="L68" s="263">
        <f t="shared" si="38"/>
        <v>4459.1880235147237</v>
      </c>
    </row>
    <row r="69" spans="1:12">
      <c r="A69" s="2">
        <f t="shared" si="0"/>
        <v>66</v>
      </c>
      <c r="B69" t="str">
        <f>B59</f>
        <v>Agriculture</v>
      </c>
      <c r="C69" s="263">
        <f t="shared" si="38"/>
        <v>114.45708163096363</v>
      </c>
      <c r="D69" s="263">
        <f t="shared" si="38"/>
        <v>103.84395629975558</v>
      </c>
      <c r="E69" s="263">
        <f t="shared" si="38"/>
        <v>114.17895008136425</v>
      </c>
      <c r="F69" s="263">
        <f t="shared" si="38"/>
        <v>94.663018491281036</v>
      </c>
      <c r="G69" s="263">
        <f t="shared" si="38"/>
        <v>93.044613697483712</v>
      </c>
      <c r="H69" s="263">
        <f t="shared" si="38"/>
        <v>90.853597289363265</v>
      </c>
      <c r="I69" s="263">
        <f t="shared" si="38"/>
        <v>80.231131277617294</v>
      </c>
      <c r="J69" s="263">
        <f t="shared" si="38"/>
        <v>86.526487844877607</v>
      </c>
      <c r="K69" s="263">
        <f t="shared" si="38"/>
        <v>84.56483373211087</v>
      </c>
      <c r="L69" s="263">
        <f t="shared" si="38"/>
        <v>85.647240745132208</v>
      </c>
    </row>
    <row r="70" spans="1:12">
      <c r="A70" s="2">
        <f t="shared" si="0"/>
        <v>67</v>
      </c>
      <c r="B70" s="105" t="str">
        <f t="shared" ref="B70" si="39">B60</f>
        <v>Lighting</v>
      </c>
      <c r="C70" s="263">
        <f t="shared" ref="C70:L70" si="40">C60/C49</f>
        <v>18.62088758201843</v>
      </c>
      <c r="D70" s="263">
        <f t="shared" si="40"/>
        <v>16.894250742513037</v>
      </c>
      <c r="E70" s="263">
        <f t="shared" si="40"/>
        <v>18.575638688334404</v>
      </c>
      <c r="F70" s="263">
        <f t="shared" si="40"/>
        <v>15.400614801485702</v>
      </c>
      <c r="G70" s="263">
        <f t="shared" si="40"/>
        <v>15.137318434864495</v>
      </c>
      <c r="H70" s="263">
        <f t="shared" si="40"/>
        <v>14.780864560236513</v>
      </c>
      <c r="I70" s="263">
        <f t="shared" si="40"/>
        <v>15.472705838876571</v>
      </c>
      <c r="J70" s="263">
        <f t="shared" si="40"/>
        <v>14.939888580931264</v>
      </c>
      <c r="K70" s="263">
        <f t="shared" si="40"/>
        <v>14.372540796378416</v>
      </c>
      <c r="L70" s="263">
        <f t="shared" si="40"/>
        <v>14.537252558575446</v>
      </c>
    </row>
    <row r="71" spans="1:12">
      <c r="A71" s="2">
        <f t="shared" si="0"/>
        <v>68</v>
      </c>
      <c r="B71" t="s">
        <v>10</v>
      </c>
      <c r="C71" s="263">
        <f t="shared" ref="C71:L71" si="41">C61/C50</f>
        <v>16.006750510449752</v>
      </c>
      <c r="D71" s="263">
        <f t="shared" si="41"/>
        <v>14.522511642115511</v>
      </c>
      <c r="E71" s="263">
        <f t="shared" si="41"/>
        <v>15.967853989063014</v>
      </c>
      <c r="F71" s="263">
        <f t="shared" si="41"/>
        <v>13.279743861269301</v>
      </c>
      <c r="G71" s="263">
        <f t="shared" si="41"/>
        <v>13.092650004370135</v>
      </c>
      <c r="H71" s="263">
        <f t="shared" si="41"/>
        <v>12.705818146548772</v>
      </c>
      <c r="I71" s="263">
        <f t="shared" si="41"/>
        <v>12.017924230952216</v>
      </c>
      <c r="J71" s="263">
        <f t="shared" si="41"/>
        <v>11.762686123431116</v>
      </c>
      <c r="K71" s="263">
        <f t="shared" si="41"/>
        <v>11.234540883639086</v>
      </c>
      <c r="L71" s="263">
        <f t="shared" si="41"/>
        <v>11.416539772189386</v>
      </c>
    </row>
    <row r="72" spans="1:12">
      <c r="A72" s="2">
        <f t="shared" si="0"/>
        <v>69</v>
      </c>
      <c r="B72"/>
    </row>
    <row r="73" spans="1:12">
      <c r="A73" s="2">
        <f t="shared" si="0"/>
        <v>70</v>
      </c>
      <c r="B73" s="265" t="s">
        <v>205</v>
      </c>
    </row>
    <row r="74" spans="1:12">
      <c r="A74" s="2">
        <f t="shared" si="0"/>
        <v>71</v>
      </c>
      <c r="B74" t="s">
        <v>195</v>
      </c>
      <c r="H74" t="s">
        <v>206</v>
      </c>
    </row>
    <row r="75" spans="1:12">
      <c r="A75" s="2">
        <f t="shared" ref="A75:A118" si="42">A74+1</f>
        <v>72</v>
      </c>
      <c r="B75" s="1" t="s">
        <v>7</v>
      </c>
      <c r="C75" s="266">
        <v>2013</v>
      </c>
      <c r="D75" s="266">
        <v>2014</v>
      </c>
      <c r="E75" s="266">
        <v>2015</v>
      </c>
      <c r="F75" s="266">
        <v>2016</v>
      </c>
      <c r="G75" s="266">
        <v>2017</v>
      </c>
      <c r="H75" s="268">
        <v>2018</v>
      </c>
      <c r="I75" s="268">
        <v>2019</v>
      </c>
      <c r="J75" s="268">
        <v>2020</v>
      </c>
      <c r="K75" s="268">
        <v>2021</v>
      </c>
      <c r="L75" s="268">
        <v>2022</v>
      </c>
    </row>
    <row r="76" spans="1:12">
      <c r="A76" s="2">
        <f t="shared" si="42"/>
        <v>73</v>
      </c>
      <c r="B76" t="str">
        <f>B65</f>
        <v>Residential</v>
      </c>
      <c r="C76" s="8">
        <v>535593.44935636665</v>
      </c>
      <c r="D76" s="8">
        <v>538284.87372499157</v>
      </c>
      <c r="E76" s="8">
        <v>540989.82283918746</v>
      </c>
      <c r="F76" s="8">
        <v>543708.36466249998</v>
      </c>
      <c r="G76" s="8">
        <v>546440.5675</v>
      </c>
      <c r="H76" s="8">
        <v>549186.5</v>
      </c>
      <c r="I76" s="8">
        <v>574214.75</v>
      </c>
      <c r="J76" s="8">
        <v>592909.3522206702</v>
      </c>
      <c r="K76" s="8">
        <v>611603.95444134041</v>
      </c>
      <c r="L76" s="8">
        <v>630298.55666201073</v>
      </c>
    </row>
    <row r="77" spans="1:12">
      <c r="A77" s="2">
        <f t="shared" si="42"/>
        <v>74</v>
      </c>
      <c r="B77" t="str">
        <f>B66</f>
        <v>Commercial - Small</v>
      </c>
      <c r="C77" s="8">
        <v>535593.44935636665</v>
      </c>
      <c r="D77" s="8">
        <v>538284.87372499157</v>
      </c>
      <c r="E77" s="8">
        <v>540989.82283918746</v>
      </c>
      <c r="F77" s="8">
        <v>543708.36466249998</v>
      </c>
      <c r="G77" s="8">
        <v>546440.5675</v>
      </c>
      <c r="H77" s="8">
        <v>549186.5</v>
      </c>
      <c r="I77" s="8">
        <v>574214.75</v>
      </c>
      <c r="J77" s="8">
        <v>592909.3522206702</v>
      </c>
      <c r="K77" s="8">
        <v>611603.95444134041</v>
      </c>
      <c r="L77" s="8">
        <v>630298.55666201073</v>
      </c>
    </row>
    <row r="78" spans="1:12">
      <c r="A78" s="2">
        <f t="shared" si="42"/>
        <v>75</v>
      </c>
      <c r="B78" t="str">
        <f>B67</f>
        <v>Commercial - Med./Large</v>
      </c>
      <c r="C78" s="8">
        <v>33962.550203092738</v>
      </c>
      <c r="D78" s="8">
        <v>34133.216284515314</v>
      </c>
      <c r="E78" s="8">
        <v>34304.739984437503</v>
      </c>
      <c r="F78" s="8">
        <v>34477.1256125</v>
      </c>
      <c r="G78" s="8">
        <v>34650.377500000002</v>
      </c>
      <c r="H78" s="8">
        <v>34824.5</v>
      </c>
      <c r="I78" s="8">
        <v>35003.25</v>
      </c>
      <c r="J78" s="8">
        <v>45401.274631010761</v>
      </c>
      <c r="K78" s="8">
        <v>55799.299262021523</v>
      </c>
      <c r="L78" s="8">
        <v>66197.323893032284</v>
      </c>
    </row>
    <row r="79" spans="1:12">
      <c r="A79" s="2">
        <f t="shared" si="42"/>
        <v>76</v>
      </c>
      <c r="B79" t="str">
        <f>B68</f>
        <v>Industrial</v>
      </c>
      <c r="C79" s="8">
        <v>114.59172849182029</v>
      </c>
      <c r="D79" s="8">
        <v>115.16756632343748</v>
      </c>
      <c r="E79" s="8">
        <v>115.74629781249999</v>
      </c>
      <c r="F79" s="8">
        <v>116.32793749999999</v>
      </c>
      <c r="G79" s="8">
        <v>116.91249999999999</v>
      </c>
      <c r="H79" s="8">
        <v>117.5</v>
      </c>
      <c r="I79" s="8">
        <v>108.75</v>
      </c>
      <c r="J79" s="8">
        <v>108.75</v>
      </c>
      <c r="K79" s="8">
        <v>108.75</v>
      </c>
      <c r="L79" s="8">
        <v>108.75</v>
      </c>
    </row>
    <row r="80" spans="1:12">
      <c r="A80" s="2">
        <f t="shared" si="42"/>
        <v>77</v>
      </c>
      <c r="B80" t="str">
        <f>B69</f>
        <v>Agriculture</v>
      </c>
      <c r="C80" s="8">
        <v>257.1943809875828</v>
      </c>
      <c r="D80" s="8">
        <v>258.48681506289728</v>
      </c>
      <c r="E80" s="8">
        <v>259.78574378180633</v>
      </c>
      <c r="F80" s="8">
        <v>261.09119978070987</v>
      </c>
      <c r="G80" s="8">
        <v>262.40321586000994</v>
      </c>
      <c r="H80" s="8">
        <v>263.72182498493459</v>
      </c>
      <c r="I80" s="8">
        <v>265.04043410985923</v>
      </c>
      <c r="J80" s="8">
        <v>266.36563628040852</v>
      </c>
      <c r="K80" s="8">
        <v>267.69746446181051</v>
      </c>
      <c r="L80" s="8">
        <v>269.03595178411956</v>
      </c>
    </row>
    <row r="81" spans="1:12">
      <c r="A81" s="2">
        <f t="shared" si="42"/>
        <v>78</v>
      </c>
      <c r="B81" s="105" t="str">
        <f t="shared" ref="B81" si="43">B70</f>
        <v>Lighting</v>
      </c>
      <c r="C81" s="270">
        <v>1726.550593759418</v>
      </c>
      <c r="D81" s="270">
        <v>1735.2267273964001</v>
      </c>
      <c r="E81" s="270">
        <v>1743.9464596948744</v>
      </c>
      <c r="F81" s="270">
        <v>1752.7100097435923</v>
      </c>
      <c r="G81" s="270">
        <v>1761.5175977322535</v>
      </c>
      <c r="H81" s="270">
        <v>1770.3694449570387</v>
      </c>
      <c r="I81" s="270">
        <v>1770.3694449570387</v>
      </c>
      <c r="J81" s="270">
        <v>1770.3694449570387</v>
      </c>
      <c r="K81" s="270">
        <v>1770.3694449570387</v>
      </c>
      <c r="L81" s="270">
        <v>1770.3694449570387</v>
      </c>
    </row>
    <row r="82" spans="1:12">
      <c r="A82" s="2">
        <f t="shared" si="42"/>
        <v>79</v>
      </c>
      <c r="B82" t="s">
        <v>10</v>
      </c>
      <c r="C82" s="8">
        <f>SUM(C76:C81)</f>
        <v>1107247.7856190647</v>
      </c>
      <c r="D82" s="8">
        <f t="shared" ref="D82:L82" si="44">SUM(D76:D81)</f>
        <v>1112811.8448432812</v>
      </c>
      <c r="E82" s="8">
        <f t="shared" si="44"/>
        <v>1118403.8641641017</v>
      </c>
      <c r="F82" s="8">
        <f t="shared" si="44"/>
        <v>1124023.9840845244</v>
      </c>
      <c r="G82" s="8">
        <f t="shared" si="44"/>
        <v>1129672.3458135924</v>
      </c>
      <c r="H82" s="8">
        <f t="shared" si="44"/>
        <v>1135349.091269942</v>
      </c>
      <c r="I82" s="8">
        <f t="shared" si="44"/>
        <v>1185576.9098790667</v>
      </c>
      <c r="J82" s="8">
        <f t="shared" si="44"/>
        <v>1233365.4641535887</v>
      </c>
      <c r="K82" s="8">
        <f t="shared" si="44"/>
        <v>1281154.0250541212</v>
      </c>
      <c r="L82" s="8">
        <f t="shared" si="44"/>
        <v>1328942.5926137948</v>
      </c>
    </row>
    <row r="83" spans="1:12">
      <c r="A83" s="2">
        <f t="shared" si="42"/>
        <v>80</v>
      </c>
      <c r="B83"/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>
      <c r="A84" s="2">
        <f t="shared" si="42"/>
        <v>81</v>
      </c>
      <c r="B84" t="s">
        <v>201</v>
      </c>
      <c r="C84" s="264"/>
      <c r="D84" s="264">
        <f t="shared" ref="D84" si="45">D82/C82-1</f>
        <v>5.0251256281408363E-3</v>
      </c>
      <c r="E84" s="264">
        <f t="shared" ref="E84" si="46">E82/D82-1</f>
        <v>5.0251256281406143E-3</v>
      </c>
      <c r="F84" s="264">
        <f t="shared" ref="F84" si="47">F82/E82-1</f>
        <v>5.0251256281408363E-3</v>
      </c>
      <c r="G84" s="264">
        <f t="shared" ref="G84" si="48">G82/F82-1</f>
        <v>5.0251256281406143E-3</v>
      </c>
      <c r="H84" s="264">
        <f t="shared" ref="H84" si="49">H82/G82-1</f>
        <v>5.0251256281406143E-3</v>
      </c>
      <c r="I84" s="264">
        <f t="shared" ref="I84" si="50">I82/H82-1</f>
        <v>4.4239977814173992E-2</v>
      </c>
      <c r="J84" s="264">
        <f t="shared" ref="J84" si="51">J82/I82-1</f>
        <v>4.0308270071991004E-2</v>
      </c>
      <c r="K84" s="264">
        <f t="shared" ref="K84" si="52">K82/J82-1</f>
        <v>3.8746472387507502E-2</v>
      </c>
      <c r="L84" s="264">
        <f t="shared" ref="L84" si="53">L82/K82-1</f>
        <v>3.7301188323281442E-2</v>
      </c>
    </row>
    <row r="85" spans="1:12">
      <c r="A85" s="2">
        <f t="shared" si="42"/>
        <v>82</v>
      </c>
      <c r="B85" t="str">
        <f>B76</f>
        <v>Residential</v>
      </c>
      <c r="C85" s="264"/>
      <c r="D85" s="264">
        <f>D76/C76-1</f>
        <v>5.0251256281406143E-3</v>
      </c>
      <c r="E85" s="264">
        <f t="shared" ref="E85:L85" si="54">E76/D76-1</f>
        <v>5.0251256281406143E-3</v>
      </c>
      <c r="F85" s="264">
        <f t="shared" si="54"/>
        <v>5.0251256281408363E-3</v>
      </c>
      <c r="G85" s="264">
        <f t="shared" si="54"/>
        <v>5.0251256281408363E-3</v>
      </c>
      <c r="H85" s="264">
        <f t="shared" si="54"/>
        <v>5.0251256281406143E-3</v>
      </c>
      <c r="I85" s="264">
        <f t="shared" si="54"/>
        <v>4.5573316168551203E-2</v>
      </c>
      <c r="J85" s="264">
        <f t="shared" si="54"/>
        <v>3.2556812970530924E-2</v>
      </c>
      <c r="K85" s="264">
        <f t="shared" si="54"/>
        <v>3.153028730387164E-2</v>
      </c>
      <c r="L85" s="264">
        <f t="shared" si="54"/>
        <v>3.0566516264183718E-2</v>
      </c>
    </row>
    <row r="86" spans="1:12">
      <c r="A86" s="2">
        <f t="shared" si="42"/>
        <v>83</v>
      </c>
      <c r="B86" t="str">
        <f t="shared" ref="B86:B90" si="55">B77</f>
        <v>Commercial - Small</v>
      </c>
      <c r="C86" s="264"/>
      <c r="D86" s="264">
        <f t="shared" ref="D86:L86" si="56">D77/C77-1</f>
        <v>5.0251256281406143E-3</v>
      </c>
      <c r="E86" s="264">
        <f t="shared" si="56"/>
        <v>5.0251256281406143E-3</v>
      </c>
      <c r="F86" s="264">
        <f t="shared" si="56"/>
        <v>5.0251256281408363E-3</v>
      </c>
      <c r="G86" s="264">
        <f t="shared" si="56"/>
        <v>5.0251256281408363E-3</v>
      </c>
      <c r="H86" s="264">
        <f t="shared" si="56"/>
        <v>5.0251256281406143E-3</v>
      </c>
      <c r="I86" s="264">
        <f t="shared" si="56"/>
        <v>4.5573316168551203E-2</v>
      </c>
      <c r="J86" s="264">
        <f t="shared" si="56"/>
        <v>3.2556812970530924E-2</v>
      </c>
      <c r="K86" s="264">
        <f t="shared" si="56"/>
        <v>3.153028730387164E-2</v>
      </c>
      <c r="L86" s="264">
        <f t="shared" si="56"/>
        <v>3.0566516264183718E-2</v>
      </c>
    </row>
    <row r="87" spans="1:12">
      <c r="A87" s="2">
        <f t="shared" si="42"/>
        <v>84</v>
      </c>
      <c r="B87" t="str">
        <f t="shared" si="55"/>
        <v>Commercial - Med./Large</v>
      </c>
      <c r="C87" s="264"/>
      <c r="D87" s="264">
        <f t="shared" ref="D87:L87" si="57">D78/C78-1</f>
        <v>5.0251256281406143E-3</v>
      </c>
      <c r="E87" s="264">
        <f t="shared" si="57"/>
        <v>5.0251256281408363E-3</v>
      </c>
      <c r="F87" s="264">
        <f t="shared" si="57"/>
        <v>5.0251256281406143E-3</v>
      </c>
      <c r="G87" s="264">
        <f t="shared" si="57"/>
        <v>5.0251256281408363E-3</v>
      </c>
      <c r="H87" s="264">
        <f t="shared" si="57"/>
        <v>5.0251256281406143E-3</v>
      </c>
      <c r="I87" s="264">
        <f t="shared" si="57"/>
        <v>5.132880586943056E-3</v>
      </c>
      <c r="J87" s="264">
        <f t="shared" si="57"/>
        <v>0.29705883399429367</v>
      </c>
      <c r="K87" s="264">
        <f t="shared" si="57"/>
        <v>0.22902494953100994</v>
      </c>
      <c r="L87" s="264">
        <f t="shared" si="57"/>
        <v>0.18634686758670349</v>
      </c>
    </row>
    <row r="88" spans="1:12">
      <c r="A88" s="2">
        <f t="shared" si="42"/>
        <v>85</v>
      </c>
      <c r="B88" t="str">
        <f t="shared" si="55"/>
        <v>Industrial</v>
      </c>
      <c r="C88" s="264"/>
      <c r="D88" s="264">
        <f t="shared" ref="D88:L88" si="58">D79/C79-1</f>
        <v>5.0251256281408363E-3</v>
      </c>
      <c r="E88" s="264">
        <f t="shared" si="58"/>
        <v>5.0251256281408363E-3</v>
      </c>
      <c r="F88" s="264">
        <f t="shared" si="58"/>
        <v>5.0251256281406143E-3</v>
      </c>
      <c r="G88" s="264">
        <f t="shared" si="58"/>
        <v>5.0251256281408363E-3</v>
      </c>
      <c r="H88" s="264">
        <f t="shared" si="58"/>
        <v>5.0251256281408363E-3</v>
      </c>
      <c r="I88" s="264">
        <f t="shared" si="58"/>
        <v>-7.4468085106383031E-2</v>
      </c>
      <c r="J88" s="264">
        <f t="shared" si="58"/>
        <v>0</v>
      </c>
      <c r="K88" s="264">
        <f t="shared" si="58"/>
        <v>0</v>
      </c>
      <c r="L88" s="264">
        <f t="shared" si="58"/>
        <v>0</v>
      </c>
    </row>
    <row r="89" spans="1:12">
      <c r="A89" s="2">
        <f t="shared" si="42"/>
        <v>86</v>
      </c>
      <c r="B89" t="str">
        <f t="shared" si="55"/>
        <v>Agriculture</v>
      </c>
      <c r="C89" s="264"/>
      <c r="D89" s="264">
        <f t="shared" ref="D89:L89" si="59">D80/C80-1</f>
        <v>5.0251256281406143E-3</v>
      </c>
      <c r="E89" s="264">
        <f t="shared" si="59"/>
        <v>5.0251256281408363E-3</v>
      </c>
      <c r="F89" s="264">
        <f t="shared" si="59"/>
        <v>5.0251256281406143E-3</v>
      </c>
      <c r="G89" s="264">
        <f t="shared" si="59"/>
        <v>5.0251256281408363E-3</v>
      </c>
      <c r="H89" s="264">
        <f t="shared" si="59"/>
        <v>5.0251256281406143E-3</v>
      </c>
      <c r="I89" s="264">
        <f t="shared" si="59"/>
        <v>4.9999999999998934E-3</v>
      </c>
      <c r="J89" s="264">
        <f t="shared" si="59"/>
        <v>4.9999999999998934E-3</v>
      </c>
      <c r="K89" s="264">
        <f t="shared" si="59"/>
        <v>4.9999999999998934E-3</v>
      </c>
      <c r="L89" s="264">
        <f t="shared" si="59"/>
        <v>4.9999999999998934E-3</v>
      </c>
    </row>
    <row r="90" spans="1:12">
      <c r="A90" s="2">
        <f t="shared" si="42"/>
        <v>87</v>
      </c>
      <c r="B90" t="str">
        <f t="shared" si="55"/>
        <v>Lighting</v>
      </c>
      <c r="C90" s="264"/>
      <c r="D90" s="264">
        <f t="shared" ref="D90:L90" si="60">D81/C81-1</f>
        <v>5.0251256281408363E-3</v>
      </c>
      <c r="E90" s="264">
        <f t="shared" si="60"/>
        <v>5.0251256281406143E-3</v>
      </c>
      <c r="F90" s="264">
        <f t="shared" si="60"/>
        <v>5.0251256281406143E-3</v>
      </c>
      <c r="G90" s="264">
        <f t="shared" si="60"/>
        <v>5.0251256281406143E-3</v>
      </c>
      <c r="H90" s="264">
        <f t="shared" si="60"/>
        <v>5.0251256281406143E-3</v>
      </c>
      <c r="I90" s="264">
        <f t="shared" si="60"/>
        <v>0</v>
      </c>
      <c r="J90" s="264">
        <f t="shared" si="60"/>
        <v>0</v>
      </c>
      <c r="K90" s="264">
        <f t="shared" si="60"/>
        <v>0</v>
      </c>
      <c r="L90" s="264">
        <f t="shared" si="60"/>
        <v>0</v>
      </c>
    </row>
    <row r="91" spans="1:12">
      <c r="A91" s="2">
        <f t="shared" si="42"/>
        <v>88</v>
      </c>
      <c r="B91"/>
      <c r="K91" s="8"/>
      <c r="L91" s="8"/>
    </row>
    <row r="92" spans="1:12">
      <c r="A92" s="2">
        <f t="shared" si="42"/>
        <v>89</v>
      </c>
      <c r="B92" s="1" t="s">
        <v>202</v>
      </c>
      <c r="C92" s="266">
        <v>2013</v>
      </c>
      <c r="D92" s="266">
        <v>2014</v>
      </c>
      <c r="E92" s="266">
        <v>2015</v>
      </c>
      <c r="F92" s="266">
        <v>2016</v>
      </c>
      <c r="G92" s="266">
        <v>2017</v>
      </c>
      <c r="H92" s="268">
        <v>2018</v>
      </c>
      <c r="I92" s="268">
        <v>2019</v>
      </c>
      <c r="J92" s="268">
        <v>2020</v>
      </c>
      <c r="K92" s="268">
        <v>2021</v>
      </c>
      <c r="L92" s="268">
        <v>2022</v>
      </c>
    </row>
    <row r="93" spans="1:12">
      <c r="A93" s="2">
        <f t="shared" si="42"/>
        <v>90</v>
      </c>
      <c r="B93" t="str">
        <f t="shared" ref="B93:B98" si="61">B76</f>
        <v>Residential</v>
      </c>
      <c r="C93" s="8">
        <v>3293397.4490206474</v>
      </c>
      <c r="D93" s="8">
        <v>3003029.6590663879</v>
      </c>
      <c r="E93" s="8">
        <v>3318496.4713150966</v>
      </c>
      <c r="F93" s="8">
        <v>2774812.3277464011</v>
      </c>
      <c r="G93" s="8">
        <v>2750542.6415372854</v>
      </c>
      <c r="H93" s="8">
        <v>2620144.8298572456</v>
      </c>
      <c r="I93" s="8">
        <v>2598003.6160753099</v>
      </c>
      <c r="J93" s="8">
        <v>2648978.0419986374</v>
      </c>
      <c r="K93" s="8">
        <v>2606818.6863427339</v>
      </c>
      <c r="L93" s="8">
        <v>2686500.0521166073</v>
      </c>
    </row>
    <row r="94" spans="1:12">
      <c r="A94" s="2">
        <f t="shared" si="42"/>
        <v>91</v>
      </c>
      <c r="B94" t="str">
        <f t="shared" si="61"/>
        <v>Commercial - Small</v>
      </c>
      <c r="C94" s="8">
        <v>3293397.4490206474</v>
      </c>
      <c r="D94" s="8">
        <v>3003029.6590663879</v>
      </c>
      <c r="E94" s="8">
        <v>3318496.4713150966</v>
      </c>
      <c r="F94" s="8">
        <v>2774812.3277464011</v>
      </c>
      <c r="G94" s="8">
        <v>2750542.6415372854</v>
      </c>
      <c r="H94" s="8">
        <v>2620144.8298572456</v>
      </c>
      <c r="I94" s="8">
        <v>2598003.6160753099</v>
      </c>
      <c r="J94" s="8">
        <v>2648978.0419986374</v>
      </c>
      <c r="K94" s="8">
        <v>2606818.6863427339</v>
      </c>
      <c r="L94" s="8">
        <v>2686500.0521166073</v>
      </c>
    </row>
    <row r="95" spans="1:12">
      <c r="A95" s="2">
        <f t="shared" si="42"/>
        <v>92</v>
      </c>
      <c r="B95" t="str">
        <f t="shared" si="61"/>
        <v>Commercial - Med./Large</v>
      </c>
      <c r="C95" s="8">
        <v>2602190.0883668526</v>
      </c>
      <c r="D95" s="8">
        <v>2372763.7295091772</v>
      </c>
      <c r="E95" s="8">
        <v>2622021.4109002859</v>
      </c>
      <c r="F95" s="8">
        <v>2192443.8966475227</v>
      </c>
      <c r="G95" s="8">
        <v>2173267.851885627</v>
      </c>
      <c r="H95" s="8">
        <v>1703422.4640427423</v>
      </c>
      <c r="I95" s="8">
        <v>1632169.9585484187</v>
      </c>
      <c r="J95" s="8">
        <v>2105884.4562123846</v>
      </c>
      <c r="K95" s="8">
        <v>2535664.0090629142</v>
      </c>
      <c r="L95" s="8">
        <v>3008177.0544041302</v>
      </c>
    </row>
    <row r="96" spans="1:12">
      <c r="A96" s="2">
        <f t="shared" si="42"/>
        <v>93</v>
      </c>
      <c r="B96" t="str">
        <f t="shared" si="61"/>
        <v>Industrial</v>
      </c>
      <c r="C96" s="8">
        <v>768352.61514830752</v>
      </c>
      <c r="D96" s="8">
        <v>700609.5461079966</v>
      </c>
      <c r="E96" s="8">
        <v>774208.23983865313</v>
      </c>
      <c r="F96" s="8">
        <v>647366.2354975437</v>
      </c>
      <c r="G96" s="8">
        <v>641704.09566891543</v>
      </c>
      <c r="H96" s="8">
        <v>651594.12041379313</v>
      </c>
      <c r="I96" s="8">
        <v>603071.1540000001</v>
      </c>
      <c r="J96" s="8">
        <v>603071.1540000001</v>
      </c>
      <c r="K96" s="8">
        <v>603071.1540000001</v>
      </c>
      <c r="L96" s="8">
        <v>603071.1540000001</v>
      </c>
    </row>
    <row r="97" spans="1:12">
      <c r="A97" s="2">
        <f t="shared" si="42"/>
        <v>94</v>
      </c>
      <c r="B97" t="str">
        <f t="shared" si="61"/>
        <v>Agriculture</v>
      </c>
      <c r="C97" s="8"/>
      <c r="D97" s="8"/>
      <c r="E97" s="8"/>
      <c r="F97" s="8"/>
      <c r="G97" s="8"/>
      <c r="H97" s="8">
        <v>23960.076483597186</v>
      </c>
      <c r="I97" s="8">
        <v>21264.493862944793</v>
      </c>
      <c r="J97" s="8">
        <v>23047.682989909859</v>
      </c>
      <c r="K97" s="8">
        <v>22637.791572720664</v>
      </c>
      <c r="L97" s="8">
        <v>23042.18693155027</v>
      </c>
    </row>
    <row r="98" spans="1:12">
      <c r="A98" s="2">
        <f t="shared" si="42"/>
        <v>95</v>
      </c>
      <c r="B98" s="105" t="str">
        <f t="shared" si="61"/>
        <v>Lighting</v>
      </c>
      <c r="C98" s="270">
        <v>199072.19122907944</v>
      </c>
      <c r="D98" s="270">
        <v>181520.66484840264</v>
      </c>
      <c r="E98" s="270">
        <v>200589.32283654745</v>
      </c>
      <c r="F98" s="270">
        <v>167725.87544761761</v>
      </c>
      <c r="G98" s="270">
        <v>166258.87376049132</v>
      </c>
      <c r="H98" s="270">
        <v>163922.00089819898</v>
      </c>
      <c r="I98" s="270">
        <v>158376.27207980226</v>
      </c>
      <c r="J98" s="270">
        <v>157038.81738668101</v>
      </c>
      <c r="K98" s="270">
        <v>58386.144585620714</v>
      </c>
      <c r="L98" s="270">
        <v>26540.405691314725</v>
      </c>
    </row>
    <row r="99" spans="1:12">
      <c r="A99" s="2">
        <f t="shared" si="42"/>
        <v>96</v>
      </c>
      <c r="B99" t="s">
        <v>10</v>
      </c>
      <c r="C99" s="8">
        <f>SUM(C93:C98)</f>
        <v>10156409.792785535</v>
      </c>
      <c r="D99" s="8">
        <f t="shared" ref="D99:L99" si="62">SUM(D93:D98)</f>
        <v>9260953.2585983519</v>
      </c>
      <c r="E99" s="8">
        <f t="shared" si="62"/>
        <v>10233811.91620568</v>
      </c>
      <c r="F99" s="8">
        <f t="shared" si="62"/>
        <v>8557160.6630854867</v>
      </c>
      <c r="G99" s="8">
        <f t="shared" si="62"/>
        <v>8482316.1043896042</v>
      </c>
      <c r="H99" s="8">
        <f t="shared" si="62"/>
        <v>7783188.3215528233</v>
      </c>
      <c r="I99" s="8">
        <f t="shared" si="62"/>
        <v>7610889.1106417859</v>
      </c>
      <c r="J99" s="8">
        <f t="shared" si="62"/>
        <v>8186998.1945862509</v>
      </c>
      <c r="K99" s="8">
        <f t="shared" si="62"/>
        <v>8433396.4719067235</v>
      </c>
      <c r="L99" s="8">
        <f t="shared" si="62"/>
        <v>9033830.905260209</v>
      </c>
    </row>
    <row r="100" spans="1:12">
      <c r="A100" s="2">
        <f t="shared" si="42"/>
        <v>97</v>
      </c>
      <c r="B100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1:12">
      <c r="A101" s="2">
        <f t="shared" si="42"/>
        <v>98</v>
      </c>
      <c r="B101" t="s">
        <v>203</v>
      </c>
      <c r="C101" s="264"/>
      <c r="D101" s="264">
        <f t="shared" ref="D101" si="63">D99/C99-1</f>
        <v>-8.8166640816645492E-2</v>
      </c>
      <c r="E101" s="264">
        <f t="shared" ref="E101" si="64">E99/D99-1</f>
        <v>0.10504951601003665</v>
      </c>
      <c r="F101" s="264">
        <f t="shared" ref="F101" si="65">F99/E99-1</f>
        <v>-0.16383447994242928</v>
      </c>
      <c r="G101" s="264">
        <f t="shared" ref="G101" si="66">G99/F99-1</f>
        <v>-8.74642438569051E-3</v>
      </c>
      <c r="H101" s="264">
        <f t="shared" ref="H101" si="67">H99/G99-1</f>
        <v>-8.2421802516294052E-2</v>
      </c>
      <c r="I101" s="264">
        <f t="shared" ref="I101" si="68">I99/H99-1</f>
        <v>-2.2137356028494759E-2</v>
      </c>
      <c r="J101" s="264">
        <f t="shared" ref="J101" si="69">J99/I99-1</f>
        <v>7.5695372192314814E-2</v>
      </c>
      <c r="K101" s="264">
        <f t="shared" ref="K101" si="70">K99/J99-1</f>
        <v>3.0096290662847025E-2</v>
      </c>
      <c r="L101" s="264">
        <f t="shared" ref="L101" si="71">L99/K99-1</f>
        <v>7.1197225857179802E-2</v>
      </c>
    </row>
    <row r="102" spans="1:12">
      <c r="A102" s="2">
        <f t="shared" si="42"/>
        <v>99</v>
      </c>
      <c r="B102" t="str">
        <f>B93</f>
        <v>Residential</v>
      </c>
      <c r="C102" s="264"/>
      <c r="D102" s="264">
        <f>D93/C93-1</f>
        <v>-8.8166640816645381E-2</v>
      </c>
      <c r="E102" s="264">
        <f t="shared" ref="E102:L102" si="72">E93/D93-1</f>
        <v>0.10504951601003643</v>
      </c>
      <c r="F102" s="264">
        <f t="shared" si="72"/>
        <v>-0.16383447994242928</v>
      </c>
      <c r="G102" s="264">
        <f t="shared" si="72"/>
        <v>-8.74642438569051E-3</v>
      </c>
      <c r="H102" s="264">
        <f t="shared" si="72"/>
        <v>-4.7408031313835641E-2</v>
      </c>
      <c r="I102" s="264">
        <f t="shared" si="72"/>
        <v>-8.4503778301224797E-3</v>
      </c>
      <c r="J102" s="264">
        <f t="shared" si="72"/>
        <v>1.9620613923675867E-2</v>
      </c>
      <c r="K102" s="264">
        <f t="shared" si="72"/>
        <v>-1.5915328472898338E-2</v>
      </c>
      <c r="L102" s="264">
        <f t="shared" si="72"/>
        <v>3.0566516264183718E-2</v>
      </c>
    </row>
    <row r="103" spans="1:12">
      <c r="A103" s="2">
        <f t="shared" si="42"/>
        <v>100</v>
      </c>
      <c r="B103" t="str">
        <f t="shared" ref="B103:B107" si="73">B94</f>
        <v>Commercial - Small</v>
      </c>
      <c r="C103" s="264"/>
      <c r="D103" s="264">
        <f t="shared" ref="D103:L103" si="74">D94/C94-1</f>
        <v>-8.8166640816645381E-2</v>
      </c>
      <c r="E103" s="264">
        <f t="shared" si="74"/>
        <v>0.10504951601003643</v>
      </c>
      <c r="F103" s="264">
        <f t="shared" si="74"/>
        <v>-0.16383447994242928</v>
      </c>
      <c r="G103" s="264">
        <f t="shared" si="74"/>
        <v>-8.74642438569051E-3</v>
      </c>
      <c r="H103" s="264">
        <f t="shared" si="74"/>
        <v>-4.7408031313835641E-2</v>
      </c>
      <c r="I103" s="264">
        <f t="shared" si="74"/>
        <v>-8.4503778301224797E-3</v>
      </c>
      <c r="J103" s="264">
        <f t="shared" si="74"/>
        <v>1.9620613923675867E-2</v>
      </c>
      <c r="K103" s="264">
        <f t="shared" si="74"/>
        <v>-1.5915328472898338E-2</v>
      </c>
      <c r="L103" s="264">
        <f t="shared" si="74"/>
        <v>3.0566516264183718E-2</v>
      </c>
    </row>
    <row r="104" spans="1:12">
      <c r="A104" s="2">
        <f t="shared" si="42"/>
        <v>101</v>
      </c>
      <c r="B104" t="str">
        <f t="shared" si="73"/>
        <v>Commercial - Med./Large</v>
      </c>
      <c r="C104" s="264"/>
      <c r="D104" s="264">
        <f t="shared" ref="D104:L104" si="75">D95/C95-1</f>
        <v>-8.8166640816645603E-2</v>
      </c>
      <c r="E104" s="264">
        <f t="shared" si="75"/>
        <v>0.10504951601003665</v>
      </c>
      <c r="F104" s="264">
        <f t="shared" si="75"/>
        <v>-0.16383447994242939</v>
      </c>
      <c r="G104" s="264">
        <f t="shared" si="75"/>
        <v>-8.7464243856902879E-3</v>
      </c>
      <c r="H104" s="264">
        <f t="shared" si="75"/>
        <v>-0.21619304193692701</v>
      </c>
      <c r="I104" s="264">
        <f t="shared" si="75"/>
        <v>-4.1829027735855728E-2</v>
      </c>
      <c r="J104" s="264">
        <f t="shared" si="75"/>
        <v>0.29023601076769423</v>
      </c>
      <c r="K104" s="264">
        <f t="shared" si="75"/>
        <v>0.20408505869478</v>
      </c>
      <c r="L104" s="264">
        <f t="shared" si="75"/>
        <v>0.18634686758670327</v>
      </c>
    </row>
    <row r="105" spans="1:12">
      <c r="A105" s="2">
        <f t="shared" si="42"/>
        <v>102</v>
      </c>
      <c r="B105" t="str">
        <f t="shared" si="73"/>
        <v>Industrial</v>
      </c>
      <c r="C105" s="264"/>
      <c r="D105" s="264">
        <f t="shared" ref="D105:L105" si="76">D96/C96-1</f>
        <v>-8.816664081664527E-2</v>
      </c>
      <c r="E105" s="264">
        <f t="shared" si="76"/>
        <v>0.10504951601003665</v>
      </c>
      <c r="F105" s="264">
        <f t="shared" si="76"/>
        <v>-0.1638344799424295</v>
      </c>
      <c r="G105" s="264">
        <f t="shared" si="76"/>
        <v>-8.7464243856903989E-3</v>
      </c>
      <c r="H105" s="264">
        <f t="shared" si="76"/>
        <v>1.5412126573024709E-2</v>
      </c>
      <c r="I105" s="264">
        <f t="shared" si="76"/>
        <v>-7.446808510638292E-2</v>
      </c>
      <c r="J105" s="264">
        <f t="shared" si="76"/>
        <v>0</v>
      </c>
      <c r="K105" s="264">
        <f t="shared" si="76"/>
        <v>0</v>
      </c>
      <c r="L105" s="264">
        <f t="shared" si="76"/>
        <v>0</v>
      </c>
    </row>
    <row r="106" spans="1:12">
      <c r="A106" s="2">
        <f t="shared" si="42"/>
        <v>103</v>
      </c>
      <c r="B106" t="str">
        <f t="shared" si="73"/>
        <v>Agriculture</v>
      </c>
      <c r="C106" s="264"/>
      <c r="D106" s="264"/>
      <c r="E106" s="264"/>
      <c r="F106" s="264"/>
      <c r="G106" s="264"/>
      <c r="H106" s="264"/>
      <c r="I106" s="264">
        <f t="shared" ref="I106:L106" si="77">I97/H97-1</f>
        <v>-0.11250308914905838</v>
      </c>
      <c r="J106" s="264">
        <f t="shared" si="77"/>
        <v>8.3857586193124778E-2</v>
      </c>
      <c r="K106" s="264">
        <f t="shared" si="77"/>
        <v>-1.7784495620173368E-2</v>
      </c>
      <c r="L106" s="264">
        <f t="shared" si="77"/>
        <v>1.7863728338099794E-2</v>
      </c>
    </row>
    <row r="107" spans="1:12">
      <c r="A107" s="2">
        <f t="shared" si="42"/>
        <v>104</v>
      </c>
      <c r="B107" t="str">
        <f t="shared" si="73"/>
        <v>Lighting</v>
      </c>
      <c r="C107" s="264"/>
      <c r="D107" s="264">
        <f t="shared" ref="D107:L107" si="78">D98/C98-1</f>
        <v>-8.8166640816645492E-2</v>
      </c>
      <c r="E107" s="264">
        <f t="shared" si="78"/>
        <v>0.10504951601003687</v>
      </c>
      <c r="F107" s="264">
        <f t="shared" si="78"/>
        <v>-0.1638344799424295</v>
      </c>
      <c r="G107" s="264">
        <f t="shared" si="78"/>
        <v>-8.7464243856902879E-3</v>
      </c>
      <c r="H107" s="264">
        <f t="shared" si="78"/>
        <v>-1.4055627885816047E-2</v>
      </c>
      <c r="I107" s="264">
        <f t="shared" si="78"/>
        <v>-3.3831510035317369E-2</v>
      </c>
      <c r="J107" s="264">
        <f t="shared" si="78"/>
        <v>-8.4447921115818891E-3</v>
      </c>
      <c r="K107" s="264">
        <f t="shared" si="78"/>
        <v>-0.62820565286189778</v>
      </c>
      <c r="L107" s="264">
        <f t="shared" si="78"/>
        <v>-0.54543315233986056</v>
      </c>
    </row>
    <row r="108" spans="1:12">
      <c r="A108" s="2">
        <f t="shared" si="42"/>
        <v>105</v>
      </c>
      <c r="B108"/>
      <c r="C108" s="264"/>
      <c r="D108" s="264"/>
      <c r="E108" s="264"/>
      <c r="F108" s="264"/>
      <c r="G108" s="264"/>
      <c r="H108" s="264"/>
      <c r="I108" s="264"/>
      <c r="J108" s="264"/>
      <c r="K108" s="264"/>
      <c r="L108" s="264"/>
    </row>
    <row r="109" spans="1:12">
      <c r="A109" s="2">
        <f t="shared" si="42"/>
        <v>106</v>
      </c>
      <c r="B109" s="1" t="s">
        <v>207</v>
      </c>
      <c r="C109" s="266">
        <v>2013</v>
      </c>
      <c r="D109" s="266">
        <v>2014</v>
      </c>
      <c r="E109" s="266">
        <v>2015</v>
      </c>
      <c r="F109" s="266">
        <v>2016</v>
      </c>
      <c r="G109" s="266">
        <v>2017</v>
      </c>
      <c r="H109" s="268">
        <v>2018</v>
      </c>
      <c r="I109" s="268">
        <v>2019</v>
      </c>
      <c r="J109" s="268">
        <v>2020</v>
      </c>
      <c r="K109" s="268">
        <v>2021</v>
      </c>
      <c r="L109" s="268">
        <v>2022</v>
      </c>
    </row>
    <row r="110" spans="1:12">
      <c r="A110" s="2">
        <f t="shared" si="42"/>
        <v>107</v>
      </c>
      <c r="B110" t="str">
        <f t="shared" ref="B110:B115" si="79">B93</f>
        <v>Residential</v>
      </c>
      <c r="C110" s="263">
        <f t="shared" ref="C110:L110" si="80">C93/C76</f>
        <v>6.1490622280358149</v>
      </c>
      <c r="D110" s="263">
        <f t="shared" si="80"/>
        <v>5.5788854668812942</v>
      </c>
      <c r="E110" s="263">
        <f t="shared" si="80"/>
        <v>6.134119961627337</v>
      </c>
      <c r="F110" s="263">
        <f t="shared" si="80"/>
        <v>5.1034939097705996</v>
      </c>
      <c r="G110" s="263">
        <f t="shared" si="80"/>
        <v>5.0335623032550298</v>
      </c>
      <c r="H110" s="263">
        <f t="shared" si="80"/>
        <v>4.7709563688423611</v>
      </c>
      <c r="I110" s="263">
        <f t="shared" si="80"/>
        <v>4.5244459778772832</v>
      </c>
      <c r="J110" s="263">
        <f t="shared" si="80"/>
        <v>4.4677622845333955</v>
      </c>
      <c r="K110" s="263">
        <f t="shared" si="80"/>
        <v>4.2622659114817036</v>
      </c>
      <c r="L110" s="263">
        <f t="shared" si="80"/>
        <v>4.2622659114817036</v>
      </c>
    </row>
    <row r="111" spans="1:12">
      <c r="A111" s="2">
        <f t="shared" si="42"/>
        <v>108</v>
      </c>
      <c r="B111" t="str">
        <f t="shared" si="79"/>
        <v>Commercial - Small</v>
      </c>
      <c r="C111" s="263">
        <f t="shared" ref="C111:L111" si="81">C94/C77</f>
        <v>6.1490622280358149</v>
      </c>
      <c r="D111" s="263">
        <f t="shared" si="81"/>
        <v>5.5788854668812942</v>
      </c>
      <c r="E111" s="263">
        <f t="shared" si="81"/>
        <v>6.134119961627337</v>
      </c>
      <c r="F111" s="263">
        <f t="shared" si="81"/>
        <v>5.1034939097705996</v>
      </c>
      <c r="G111" s="263">
        <f t="shared" si="81"/>
        <v>5.0335623032550298</v>
      </c>
      <c r="H111" s="263">
        <f t="shared" si="81"/>
        <v>4.7709563688423611</v>
      </c>
      <c r="I111" s="263">
        <f t="shared" si="81"/>
        <v>4.5244459778772832</v>
      </c>
      <c r="J111" s="263">
        <f t="shared" si="81"/>
        <v>4.4677622845333955</v>
      </c>
      <c r="K111" s="263">
        <f t="shared" si="81"/>
        <v>4.2622659114817036</v>
      </c>
      <c r="L111" s="263">
        <f t="shared" si="81"/>
        <v>4.2622659114817036</v>
      </c>
    </row>
    <row r="112" spans="1:12">
      <c r="A112" s="2">
        <f t="shared" si="42"/>
        <v>109</v>
      </c>
      <c r="B112" t="str">
        <f t="shared" si="79"/>
        <v>Commercial - Med./Large</v>
      </c>
      <c r="C112" s="263">
        <f t="shared" ref="C112:L112" si="82">C95/C78</f>
        <v>76.619396152703771</v>
      </c>
      <c r="D112" s="263">
        <f t="shared" si="82"/>
        <v>69.514800765657469</v>
      </c>
      <c r="E112" s="263">
        <f t="shared" si="82"/>
        <v>76.433210456915788</v>
      </c>
      <c r="F112" s="263">
        <f t="shared" si="82"/>
        <v>63.591261095519862</v>
      </c>
      <c r="G112" s="263">
        <f t="shared" si="82"/>
        <v>62.719889614063419</v>
      </c>
      <c r="H112" s="263">
        <f t="shared" si="82"/>
        <v>48.91448445900852</v>
      </c>
      <c r="I112" s="263">
        <f t="shared" si="82"/>
        <v>46.629097542325887</v>
      </c>
      <c r="J112" s="263">
        <f t="shared" si="82"/>
        <v>46.383817928626769</v>
      </c>
      <c r="K112" s="263">
        <f t="shared" si="82"/>
        <v>45.442578000056606</v>
      </c>
      <c r="L112" s="263">
        <f t="shared" si="82"/>
        <v>45.442578000056606</v>
      </c>
    </row>
    <row r="113" spans="1:12">
      <c r="A113" s="2">
        <f t="shared" si="42"/>
        <v>110</v>
      </c>
      <c r="B113" t="str">
        <f t="shared" si="79"/>
        <v>Industrial</v>
      </c>
      <c r="C113" s="263">
        <f t="shared" ref="C113:L113" si="83">C96/C79</f>
        <v>6705.1315593267582</v>
      </c>
      <c r="D113" s="263">
        <f t="shared" si="83"/>
        <v>6083.3928203397072</v>
      </c>
      <c r="E113" s="263">
        <f t="shared" si="83"/>
        <v>6688.8380403562478</v>
      </c>
      <c r="F113" s="263">
        <f t="shared" si="83"/>
        <v>5565.010859902367</v>
      </c>
      <c r="G113" s="263">
        <f t="shared" si="83"/>
        <v>5488.7552286446316</v>
      </c>
      <c r="H113" s="263">
        <f t="shared" si="83"/>
        <v>5545.4818758620695</v>
      </c>
      <c r="I113" s="263">
        <f t="shared" si="83"/>
        <v>5545.4818758620695</v>
      </c>
      <c r="J113" s="263">
        <f t="shared" si="83"/>
        <v>5545.4818758620695</v>
      </c>
      <c r="K113" s="263">
        <f t="shared" si="83"/>
        <v>5545.4818758620695</v>
      </c>
      <c r="L113" s="263">
        <f t="shared" si="83"/>
        <v>5545.4818758620695</v>
      </c>
    </row>
    <row r="114" spans="1:12">
      <c r="A114" s="2">
        <f t="shared" si="42"/>
        <v>111</v>
      </c>
      <c r="B114" t="str">
        <f t="shared" si="79"/>
        <v>Agriculture</v>
      </c>
      <c r="C114" s="263">
        <f t="shared" ref="C114:L114" si="84">C97/C80</f>
        <v>0</v>
      </c>
      <c r="D114" s="263">
        <f t="shared" si="84"/>
        <v>0</v>
      </c>
      <c r="E114" s="263">
        <f t="shared" si="84"/>
        <v>0</v>
      </c>
      <c r="F114" s="263">
        <f t="shared" si="84"/>
        <v>0</v>
      </c>
      <c r="G114" s="263">
        <f t="shared" si="84"/>
        <v>0</v>
      </c>
      <c r="H114" s="263">
        <f t="shared" si="84"/>
        <v>90.853597289363265</v>
      </c>
      <c r="I114" s="263">
        <f t="shared" si="84"/>
        <v>80.231131277617294</v>
      </c>
      <c r="J114" s="263">
        <f t="shared" si="84"/>
        <v>86.526487844877607</v>
      </c>
      <c r="K114" s="263">
        <f t="shared" si="84"/>
        <v>84.56483373211087</v>
      </c>
      <c r="L114" s="263">
        <f t="shared" si="84"/>
        <v>85.647240745132208</v>
      </c>
    </row>
    <row r="115" spans="1:12">
      <c r="A115" s="2">
        <f t="shared" si="42"/>
        <v>112</v>
      </c>
      <c r="B115" s="105" t="str">
        <f t="shared" si="79"/>
        <v>Lighting</v>
      </c>
      <c r="C115" s="263">
        <f t="shared" ref="C115:L115" si="85">C98/C81</f>
        <v>115.30052577006538</v>
      </c>
      <c r="D115" s="263">
        <f t="shared" si="85"/>
        <v>104.60919139988302</v>
      </c>
      <c r="E115" s="263">
        <f t="shared" si="85"/>
        <v>115.02034464500882</v>
      </c>
      <c r="F115" s="263">
        <f t="shared" si="85"/>
        <v>95.695166065808337</v>
      </c>
      <c r="G115" s="263">
        <f t="shared" si="85"/>
        <v>94.383884654078983</v>
      </c>
      <c r="H115" s="263">
        <f t="shared" si="85"/>
        <v>92.591973593498651</v>
      </c>
      <c r="I115" s="263">
        <f t="shared" si="85"/>
        <v>89.459447309680357</v>
      </c>
      <c r="J115" s="263">
        <f t="shared" si="85"/>
        <v>88.703980874733091</v>
      </c>
      <c r="K115" s="263">
        <f t="shared" si="85"/>
        <v>32.979638657872094</v>
      </c>
      <c r="L115" s="263">
        <f t="shared" si="85"/>
        <v>14.991450381679389</v>
      </c>
    </row>
    <row r="116" spans="1:12">
      <c r="A116" s="2">
        <f t="shared" si="42"/>
        <v>113</v>
      </c>
      <c r="B116" t="s">
        <v>10</v>
      </c>
      <c r="C116" s="263">
        <f t="shared" ref="C116:L116" si="86">C99/C82</f>
        <v>9.1726620948779445</v>
      </c>
      <c r="D116" s="263">
        <f t="shared" si="86"/>
        <v>8.3221195941732482</v>
      </c>
      <c r="E116" s="263">
        <f t="shared" si="86"/>
        <v>9.1503724585701978</v>
      </c>
      <c r="F116" s="263">
        <f t="shared" si="86"/>
        <v>7.6129698158131163</v>
      </c>
      <c r="G116" s="263">
        <f t="shared" si="86"/>
        <v>7.5086516332137192</v>
      </c>
      <c r="H116" s="263">
        <f t="shared" si="86"/>
        <v>6.8553261559816434</v>
      </c>
      <c r="I116" s="263">
        <f t="shared" si="86"/>
        <v>6.4195659068783018</v>
      </c>
      <c r="J116" s="263">
        <f t="shared" si="86"/>
        <v>6.6379337127010221</v>
      </c>
      <c r="K116" s="263">
        <f t="shared" si="86"/>
        <v>6.5826561888610255</v>
      </c>
      <c r="L116" s="263">
        <f t="shared" si="86"/>
        <v>6.797758575479369</v>
      </c>
    </row>
    <row r="117" spans="1:12">
      <c r="A117" s="2">
        <f t="shared" si="42"/>
        <v>114</v>
      </c>
    </row>
    <row r="118" spans="1:12">
      <c r="A118" s="2">
        <f t="shared" si="42"/>
        <v>115</v>
      </c>
      <c r="B118" s="1" t="s">
        <v>289</v>
      </c>
    </row>
    <row r="146" spans="2:15">
      <c r="B146" s="207" t="s">
        <v>182</v>
      </c>
    </row>
    <row r="147" spans="2:15">
      <c r="D147" s="215">
        <v>2019</v>
      </c>
      <c r="E147" s="215">
        <f>D147+1</f>
        <v>2020</v>
      </c>
      <c r="F147" s="215">
        <f t="shared" ref="F147:H147" si="87">E147+1</f>
        <v>2021</v>
      </c>
      <c r="G147" s="215">
        <f t="shared" si="87"/>
        <v>2022</v>
      </c>
      <c r="H147" s="215">
        <f t="shared" si="87"/>
        <v>2023</v>
      </c>
      <c r="J147" s="105" t="s">
        <v>78</v>
      </c>
      <c r="K147" s="215">
        <f>E147</f>
        <v>2020</v>
      </c>
      <c r="L147" s="215">
        <f t="shared" ref="L147:N147" si="88">F147</f>
        <v>2021</v>
      </c>
      <c r="M147" s="215">
        <f t="shared" si="88"/>
        <v>2022</v>
      </c>
      <c r="N147" s="215">
        <f t="shared" si="88"/>
        <v>2023</v>
      </c>
      <c r="O147" s="224" t="s">
        <v>181</v>
      </c>
    </row>
    <row r="148" spans="2:15">
      <c r="C148" t="s">
        <v>8</v>
      </c>
      <c r="D148" s="11">
        <v>1298976</v>
      </c>
      <c r="E148" s="11">
        <v>1311290</v>
      </c>
      <c r="F148" s="8">
        <f t="shared" ref="F148:H152" si="89">F$153*E156</f>
        <v>1330082.2958503584</v>
      </c>
      <c r="G148" s="8">
        <f t="shared" si="89"/>
        <v>1341130.3911163334</v>
      </c>
      <c r="H148" s="8">
        <f t="shared" si="89"/>
        <v>1353580.9231682527</v>
      </c>
      <c r="J148" t="s">
        <v>8</v>
      </c>
      <c r="K148" s="221">
        <f>E148/D148-1</f>
        <v>9.4797748380262004E-3</v>
      </c>
      <c r="L148" s="221">
        <f>F148/E148-1</f>
        <v>1.4331151652463126E-2</v>
      </c>
      <c r="M148" s="221">
        <f t="shared" ref="M148:M152" si="90">G148/F148-1</f>
        <v>8.3063245788950191E-3</v>
      </c>
      <c r="N148" s="221">
        <f t="shared" ref="N148:N152" si="91">H148/G148-1</f>
        <v>9.283610403874043E-3</v>
      </c>
      <c r="O148" s="222">
        <f>AVERAGE(K148:N148)</f>
        <v>1.0350215368314597E-2</v>
      </c>
    </row>
    <row r="149" spans="2:15">
      <c r="C149" t="s">
        <v>9</v>
      </c>
      <c r="D149" s="11">
        <v>150666</v>
      </c>
      <c r="E149" s="11">
        <v>151058</v>
      </c>
      <c r="F149" s="8">
        <f t="shared" si="89"/>
        <v>153222.8351063178</v>
      </c>
      <c r="G149" s="8">
        <f t="shared" si="89"/>
        <v>154495.55370760939</v>
      </c>
      <c r="H149" s="8">
        <f t="shared" si="89"/>
        <v>155929.83023736163</v>
      </c>
      <c r="J149" t="s">
        <v>9</v>
      </c>
      <c r="K149" s="221">
        <f t="shared" ref="K149:L152" si="92">E149/D149-1</f>
        <v>2.6017814238115111E-3</v>
      </c>
      <c r="L149" s="221">
        <f t="shared" si="92"/>
        <v>1.4331151652463348E-2</v>
      </c>
      <c r="M149" s="221">
        <f t="shared" si="90"/>
        <v>8.3063245788950191E-3</v>
      </c>
      <c r="N149" s="221">
        <f t="shared" si="91"/>
        <v>9.283610403874043E-3</v>
      </c>
      <c r="O149" s="222">
        <f t="shared" ref="O149:O153" si="93">AVERAGE(K149:N149)</f>
        <v>8.6307170147609802E-3</v>
      </c>
    </row>
    <row r="150" spans="2:15">
      <c r="C150" t="s">
        <v>159</v>
      </c>
      <c r="D150" s="11">
        <v>421</v>
      </c>
      <c r="E150" s="11">
        <v>392</v>
      </c>
      <c r="F150" s="8">
        <f t="shared" si="89"/>
        <v>397.61781144776558</v>
      </c>
      <c r="G150" s="8">
        <f t="shared" si="89"/>
        <v>400.92055404800055</v>
      </c>
      <c r="H150" s="8">
        <f t="shared" si="89"/>
        <v>404.64254427468751</v>
      </c>
      <c r="J150" t="s">
        <v>159</v>
      </c>
      <c r="K150" s="221">
        <f t="shared" si="92"/>
        <v>-6.8883610451306421E-2</v>
      </c>
      <c r="L150" s="221">
        <f t="shared" si="92"/>
        <v>1.4331151652463126E-2</v>
      </c>
      <c r="M150" s="221">
        <f t="shared" si="90"/>
        <v>8.3063245788950191E-3</v>
      </c>
      <c r="N150" s="221">
        <f t="shared" si="91"/>
        <v>9.283610403874043E-3</v>
      </c>
      <c r="O150" s="222">
        <f t="shared" si="93"/>
        <v>-9.2406309540185583E-3</v>
      </c>
    </row>
    <row r="151" spans="2:15">
      <c r="C151" t="s">
        <v>138</v>
      </c>
      <c r="D151" s="242">
        <v>4068</v>
      </c>
      <c r="E151" s="242">
        <v>4068</v>
      </c>
      <c r="F151" s="8">
        <f t="shared" si="89"/>
        <v>4126.2991249222205</v>
      </c>
      <c r="G151" s="8">
        <f t="shared" si="89"/>
        <v>4160.5735047634353</v>
      </c>
      <c r="H151" s="8">
        <f t="shared" si="89"/>
        <v>4199.19864823834</v>
      </c>
      <c r="J151" t="s">
        <v>138</v>
      </c>
      <c r="K151" s="221">
        <f t="shared" si="92"/>
        <v>0</v>
      </c>
      <c r="L151" s="221">
        <f t="shared" si="92"/>
        <v>1.4331151652463348E-2</v>
      </c>
      <c r="M151" s="221">
        <f t="shared" si="90"/>
        <v>8.3063245788950191E-3</v>
      </c>
      <c r="N151" s="221">
        <f t="shared" si="91"/>
        <v>9.283610403874043E-3</v>
      </c>
      <c r="O151" s="222">
        <f t="shared" si="93"/>
        <v>7.9802716588081024E-3</v>
      </c>
    </row>
    <row r="152" spans="2:15">
      <c r="C152" t="s">
        <v>66</v>
      </c>
      <c r="D152" s="257">
        <v>2074</v>
      </c>
      <c r="E152" s="257">
        <v>2090</v>
      </c>
      <c r="F152" s="258">
        <f t="shared" si="89"/>
        <v>2119.9521069536481</v>
      </c>
      <c r="G152" s="258">
        <f t="shared" si="89"/>
        <v>2137.5611172457175</v>
      </c>
      <c r="H152" s="258">
        <f t="shared" si="89"/>
        <v>2157.4054018726965</v>
      </c>
      <c r="J152" s="220" t="s">
        <v>66</v>
      </c>
      <c r="K152" s="223">
        <f t="shared" si="92"/>
        <v>7.7145612343298975E-3</v>
      </c>
      <c r="L152" s="223">
        <f t="shared" si="92"/>
        <v>1.4331151652463126E-2</v>
      </c>
      <c r="M152" s="223">
        <f t="shared" si="90"/>
        <v>8.3063245788950191E-3</v>
      </c>
      <c r="N152" s="223">
        <f t="shared" si="91"/>
        <v>9.283610403874043E-3</v>
      </c>
      <c r="O152" s="222">
        <f t="shared" si="93"/>
        <v>9.9089119673905213E-3</v>
      </c>
    </row>
    <row r="153" spans="2:15" ht="15.75">
      <c r="C153" s="218" t="s">
        <v>10</v>
      </c>
      <c r="D153" s="219">
        <f>SUM(D148:D152)</f>
        <v>1456205</v>
      </c>
      <c r="E153" s="219">
        <f>SUM(E148:E152)</f>
        <v>1468898</v>
      </c>
      <c r="F153" s="261">
        <v>1489949</v>
      </c>
      <c r="G153" s="261">
        <v>1502325</v>
      </c>
      <c r="H153" s="261">
        <v>1516272</v>
      </c>
      <c r="J153" s="218" t="s">
        <v>10</v>
      </c>
      <c r="K153" s="221">
        <f t="shared" ref="K153:L153" si="94">E153/D153-1</f>
        <v>8.7164925268077287E-3</v>
      </c>
      <c r="L153" s="221">
        <f t="shared" si="94"/>
        <v>1.4331151652463348E-2</v>
      </c>
      <c r="M153" s="221">
        <f t="shared" ref="M153" si="95">G153/F153-1</f>
        <v>8.3063245788950191E-3</v>
      </c>
      <c r="N153" s="221">
        <f t="shared" ref="N153" si="96">H153/G153-1</f>
        <v>9.283610403874043E-3</v>
      </c>
      <c r="O153" s="222">
        <f t="shared" si="93"/>
        <v>1.0159394790510035E-2</v>
      </c>
    </row>
    <row r="155" spans="2:15">
      <c r="D155" s="215">
        <v>2019</v>
      </c>
      <c r="E155" s="215">
        <f>D155+1</f>
        <v>2020</v>
      </c>
      <c r="F155" s="215">
        <f t="shared" ref="F155:H155" si="97">E155+1</f>
        <v>2021</v>
      </c>
      <c r="G155" s="215">
        <f t="shared" si="97"/>
        <v>2022</v>
      </c>
      <c r="H155" s="215">
        <f t="shared" si="97"/>
        <v>2023</v>
      </c>
    </row>
    <row r="156" spans="2:15">
      <c r="C156" t="s">
        <v>8</v>
      </c>
      <c r="D156" s="210">
        <f t="shared" ref="D156:H160" si="98">D148/D$153</f>
        <v>0.89202825151678511</v>
      </c>
      <c r="E156" s="210">
        <f t="shared" si="98"/>
        <v>0.89270323739292989</v>
      </c>
      <c r="F156" s="210">
        <f t="shared" si="98"/>
        <v>0.89270323739292989</v>
      </c>
      <c r="G156" s="210">
        <f t="shared" si="98"/>
        <v>0.89270323739292989</v>
      </c>
      <c r="H156" s="210">
        <f t="shared" si="98"/>
        <v>0.89270323739293</v>
      </c>
    </row>
    <row r="157" spans="2:15">
      <c r="C157" t="s">
        <v>9</v>
      </c>
      <c r="D157" s="210">
        <f t="shared" si="98"/>
        <v>0.10346482809769229</v>
      </c>
      <c r="E157" s="210">
        <f t="shared" si="98"/>
        <v>0.10283763746699907</v>
      </c>
      <c r="F157" s="210">
        <f t="shared" si="98"/>
        <v>0.10283763746699907</v>
      </c>
      <c r="G157" s="210">
        <f t="shared" si="98"/>
        <v>0.10283763746699907</v>
      </c>
      <c r="H157" s="210">
        <f t="shared" si="98"/>
        <v>0.10283763746699909</v>
      </c>
    </row>
    <row r="158" spans="2:15">
      <c r="C158" t="s">
        <v>159</v>
      </c>
      <c r="D158" s="210">
        <f t="shared" si="98"/>
        <v>2.8910764624486251E-4</v>
      </c>
      <c r="E158" s="210">
        <f t="shared" si="98"/>
        <v>2.6686672594012652E-4</v>
      </c>
      <c r="F158" s="210">
        <f t="shared" si="98"/>
        <v>2.6686672594012652E-4</v>
      </c>
      <c r="G158" s="210">
        <f t="shared" si="98"/>
        <v>2.6686672594012652E-4</v>
      </c>
      <c r="H158" s="210">
        <f t="shared" si="98"/>
        <v>2.6686672594012652E-4</v>
      </c>
    </row>
    <row r="159" spans="2:15">
      <c r="C159" t="s">
        <v>138</v>
      </c>
      <c r="D159" s="210">
        <f t="shared" si="98"/>
        <v>2.7935627195346808E-3</v>
      </c>
      <c r="E159" s="210">
        <f t="shared" si="98"/>
        <v>2.7694230640929458E-3</v>
      </c>
      <c r="F159" s="210">
        <f t="shared" si="98"/>
        <v>2.7694230640929458E-3</v>
      </c>
      <c r="G159" s="210">
        <f t="shared" si="98"/>
        <v>2.7694230640929463E-3</v>
      </c>
      <c r="H159" s="210">
        <f t="shared" si="98"/>
        <v>2.7694230640929463E-3</v>
      </c>
    </row>
    <row r="160" spans="2:15">
      <c r="C160" t="s">
        <v>66</v>
      </c>
      <c r="D160" s="260">
        <f t="shared" si="98"/>
        <v>1.4242500197430993E-3</v>
      </c>
      <c r="E160" s="260">
        <f t="shared" si="98"/>
        <v>1.4228353500379196E-3</v>
      </c>
      <c r="F160" s="260">
        <f t="shared" si="98"/>
        <v>1.4228353500379196E-3</v>
      </c>
      <c r="G160" s="260">
        <f t="shared" si="98"/>
        <v>1.4228353500379196E-3</v>
      </c>
      <c r="H160" s="260">
        <f t="shared" si="98"/>
        <v>1.4228353500379198E-3</v>
      </c>
    </row>
    <row r="161" spans="2:15" ht="15.75">
      <c r="C161" s="218" t="s">
        <v>10</v>
      </c>
      <c r="D161" s="259">
        <f>SUM(D156:D160)</f>
        <v>1</v>
      </c>
      <c r="E161" s="259">
        <f t="shared" ref="E161:H161" si="99">SUM(E156:E160)</f>
        <v>0.99999999999999989</v>
      </c>
      <c r="F161" s="259">
        <f t="shared" si="99"/>
        <v>0.99999999999999989</v>
      </c>
      <c r="G161" s="259">
        <f t="shared" si="99"/>
        <v>0.99999999999999989</v>
      </c>
      <c r="H161" s="259">
        <f t="shared" si="99"/>
        <v>1</v>
      </c>
    </row>
    <row r="163" spans="2:15">
      <c r="F163" s="207" t="s">
        <v>161</v>
      </c>
    </row>
    <row r="164" spans="2:15">
      <c r="F164" s="1" t="s">
        <v>162</v>
      </c>
      <c r="G164" s="222">
        <v>0.4</v>
      </c>
      <c r="H164" s="215">
        <v>2023</v>
      </c>
    </row>
    <row r="165" spans="2:15">
      <c r="F165" s="1"/>
      <c r="G165" t="s">
        <v>8</v>
      </c>
      <c r="H165" s="216">
        <f>G148*$G$164</f>
        <v>536452.15644653339</v>
      </c>
    </row>
    <row r="166" spans="2:15">
      <c r="F166" s="1"/>
      <c r="G166" t="s">
        <v>9</v>
      </c>
      <c r="H166" s="216">
        <f>G149*$G$164</f>
        <v>61798.221483043759</v>
      </c>
    </row>
    <row r="167" spans="2:15">
      <c r="F167" s="1"/>
      <c r="G167" t="s">
        <v>159</v>
      </c>
      <c r="H167" s="216">
        <f>G150*$G$164</f>
        <v>160.36822161920023</v>
      </c>
    </row>
    <row r="168" spans="2:15">
      <c r="F168" s="1"/>
      <c r="G168" t="s">
        <v>138</v>
      </c>
      <c r="H168" s="216">
        <f>G151*$G$164</f>
        <v>1664.2294019053743</v>
      </c>
    </row>
    <row r="169" spans="2:15">
      <c r="F169" s="1"/>
      <c r="G169" t="s">
        <v>66</v>
      </c>
      <c r="H169" s="217">
        <f>G152*$G$164</f>
        <v>855.02444689828701</v>
      </c>
    </row>
    <row r="170" spans="2:15" ht="15.75">
      <c r="F170" s="1"/>
      <c r="G170" s="218" t="s">
        <v>10</v>
      </c>
      <c r="H170" s="219">
        <f t="shared" ref="H170" si="100">SUM(H165:H169)</f>
        <v>600929.99999999988</v>
      </c>
    </row>
    <row r="172" spans="2:15">
      <c r="B172" s="207" t="s">
        <v>183</v>
      </c>
    </row>
    <row r="173" spans="2:15">
      <c r="D173" s="215">
        <v>2019</v>
      </c>
      <c r="E173" s="215">
        <f>D173+1</f>
        <v>2020</v>
      </c>
      <c r="F173" s="215">
        <f t="shared" ref="F173:H173" si="101">E173+1</f>
        <v>2021</v>
      </c>
      <c r="G173" s="215">
        <f t="shared" si="101"/>
        <v>2022</v>
      </c>
      <c r="H173" s="215">
        <f t="shared" si="101"/>
        <v>2023</v>
      </c>
      <c r="J173" s="105" t="s">
        <v>78</v>
      </c>
      <c r="K173" s="215">
        <f>E173</f>
        <v>2020</v>
      </c>
      <c r="L173" s="215">
        <f t="shared" ref="L173" si="102">F173</f>
        <v>2021</v>
      </c>
      <c r="M173" s="215">
        <f t="shared" ref="M173" si="103">G173</f>
        <v>2022</v>
      </c>
      <c r="N173" s="215">
        <f t="shared" ref="N173" si="104">H173</f>
        <v>2023</v>
      </c>
      <c r="O173" s="224" t="s">
        <v>181</v>
      </c>
    </row>
    <row r="174" spans="2:15">
      <c r="C174" t="s">
        <v>8</v>
      </c>
      <c r="D174" s="11">
        <v>5981976</v>
      </c>
      <c r="E174" s="11">
        <v>6606155</v>
      </c>
      <c r="F174" s="8">
        <f t="shared" ref="F174:H178" si="105">F$179*E182</f>
        <v>6550528.5180513747</v>
      </c>
      <c r="G174" s="8">
        <f t="shared" si="105"/>
        <v>6604939.3340856163</v>
      </c>
      <c r="H174" s="8">
        <f t="shared" si="105"/>
        <v>6666257.0176044907</v>
      </c>
      <c r="J174" t="s">
        <v>8</v>
      </c>
      <c r="K174" s="221">
        <f>E174/D174-1</f>
        <v>0.10434328054809971</v>
      </c>
      <c r="L174" s="221">
        <f>F174/E174-1</f>
        <v>-8.4204021777607441E-3</v>
      </c>
      <c r="M174" s="221">
        <f t="shared" ref="M174:M179" si="106">G174/F174-1</f>
        <v>8.306324578894797E-3</v>
      </c>
      <c r="N174" s="221">
        <f t="shared" ref="N174:N179" si="107">H174/G174-1</f>
        <v>9.283610403874043E-3</v>
      </c>
      <c r="O174" s="222">
        <f>AVERAGE(K174:N174)</f>
        <v>2.8378203338276953E-2</v>
      </c>
    </row>
    <row r="175" spans="2:15">
      <c r="C175" t="s">
        <v>9</v>
      </c>
      <c r="D175" s="11">
        <v>6294640</v>
      </c>
      <c r="E175" s="11">
        <v>5872843</v>
      </c>
      <c r="F175" s="8">
        <f t="shared" si="105"/>
        <v>5823391.3000131538</v>
      </c>
      <c r="G175" s="8">
        <f t="shared" si="105"/>
        <v>5871762.2783009754</v>
      </c>
      <c r="H175" s="8">
        <f t="shared" si="105"/>
        <v>5926273.4316768851</v>
      </c>
      <c r="J175" t="s">
        <v>9</v>
      </c>
      <c r="K175" s="221">
        <f t="shared" ref="K175:K179" si="108">E175/D175-1</f>
        <v>-6.7008915521777235E-2</v>
      </c>
      <c r="L175" s="221">
        <f t="shared" ref="L175:L179" si="109">F175/E175-1</f>
        <v>-8.420402177760633E-3</v>
      </c>
      <c r="M175" s="221">
        <f t="shared" si="106"/>
        <v>8.306324578894797E-3</v>
      </c>
      <c r="N175" s="221">
        <f t="shared" si="107"/>
        <v>9.283610403874043E-3</v>
      </c>
      <c r="O175" s="222">
        <f t="shared" ref="O175:O179" si="110">AVERAGE(K175:N175)</f>
        <v>-1.4459845679192257E-2</v>
      </c>
    </row>
    <row r="176" spans="2:15">
      <c r="C176" t="s">
        <v>159</v>
      </c>
      <c r="D176" s="11">
        <v>2052235</v>
      </c>
      <c r="E176" s="11">
        <v>1841889</v>
      </c>
      <c r="F176" s="8">
        <f t="shared" si="105"/>
        <v>1826379.5538532063</v>
      </c>
      <c r="G176" s="8">
        <f t="shared" si="105"/>
        <v>1841550.0552317684</v>
      </c>
      <c r="H176" s="8">
        <f t="shared" si="105"/>
        <v>1858646.2884837729</v>
      </c>
      <c r="J176" t="s">
        <v>159</v>
      </c>
      <c r="K176" s="221">
        <f t="shared" si="108"/>
        <v>-0.10249605917450977</v>
      </c>
      <c r="L176" s="221">
        <f t="shared" si="109"/>
        <v>-8.4204021777608551E-3</v>
      </c>
      <c r="M176" s="221">
        <f t="shared" si="106"/>
        <v>8.3063245788950191E-3</v>
      </c>
      <c r="N176" s="221">
        <f t="shared" si="107"/>
        <v>9.283610403874043E-3</v>
      </c>
      <c r="O176" s="222">
        <f t="shared" si="110"/>
        <v>-2.333163159237539E-2</v>
      </c>
    </row>
    <row r="177" spans="3:15">
      <c r="C177" t="s">
        <v>138</v>
      </c>
      <c r="D177" s="242">
        <f>80000/0.42</f>
        <v>190476.19047619047</v>
      </c>
      <c r="E177" s="242">
        <f>D177</f>
        <v>190476.19047619047</v>
      </c>
      <c r="F177" s="8">
        <f t="shared" si="105"/>
        <v>188872.30434709319</v>
      </c>
      <c r="G177" s="8">
        <f t="shared" si="105"/>
        <v>190441.13901096396</v>
      </c>
      <c r="H177" s="8">
        <f t="shared" si="105"/>
        <v>192209.12035041177</v>
      </c>
      <c r="J177" t="s">
        <v>138</v>
      </c>
      <c r="K177" s="221">
        <f t="shared" si="108"/>
        <v>0</v>
      </c>
      <c r="L177" s="221">
        <f t="shared" si="109"/>
        <v>-8.4204021777607441E-3</v>
      </c>
      <c r="M177" s="221">
        <f t="shared" si="106"/>
        <v>8.306324578894797E-3</v>
      </c>
      <c r="N177" s="221">
        <f t="shared" si="107"/>
        <v>9.283610403874043E-3</v>
      </c>
      <c r="O177" s="222">
        <f t="shared" si="110"/>
        <v>2.292383201252024E-3</v>
      </c>
    </row>
    <row r="178" spans="3:15">
      <c r="C178" t="s">
        <v>66</v>
      </c>
      <c r="D178" s="257">
        <v>76956</v>
      </c>
      <c r="E178" s="257">
        <v>77228</v>
      </c>
      <c r="F178" s="258">
        <f t="shared" si="105"/>
        <v>76577.709180615901</v>
      </c>
      <c r="G178" s="258">
        <f t="shared" si="105"/>
        <v>77213.788488578313</v>
      </c>
      <c r="H178" s="258">
        <f t="shared" si="105"/>
        <v>77930.611218713413</v>
      </c>
      <c r="J178" s="220" t="s">
        <v>66</v>
      </c>
      <c r="K178" s="223">
        <f t="shared" si="108"/>
        <v>3.5344872394615923E-3</v>
      </c>
      <c r="L178" s="223">
        <f t="shared" si="109"/>
        <v>-8.420402177760633E-3</v>
      </c>
      <c r="M178" s="223">
        <f t="shared" si="106"/>
        <v>8.306324578894797E-3</v>
      </c>
      <c r="N178" s="223">
        <f t="shared" si="107"/>
        <v>9.283610403874043E-3</v>
      </c>
      <c r="O178" s="222">
        <f t="shared" si="110"/>
        <v>3.1760050111174498E-3</v>
      </c>
    </row>
    <row r="179" spans="3:15" ht="15.75">
      <c r="C179" s="218" t="s">
        <v>10</v>
      </c>
      <c r="D179" s="219">
        <f>SUM(D174:D178)</f>
        <v>14596283.19047619</v>
      </c>
      <c r="E179" s="219">
        <f>SUM(E174:E178)</f>
        <v>14588591.19047619</v>
      </c>
      <c r="F179" s="261">
        <v>14465749.385445444</v>
      </c>
      <c r="G179" s="261">
        <v>14585906.595117902</v>
      </c>
      <c r="H179" s="261">
        <v>14721316.469334275</v>
      </c>
      <c r="J179" s="218" t="s">
        <v>10</v>
      </c>
      <c r="K179" s="221">
        <f t="shared" si="108"/>
        <v>-5.2698347241020294E-4</v>
      </c>
      <c r="L179" s="221">
        <f t="shared" si="109"/>
        <v>-8.4204021777607441E-3</v>
      </c>
      <c r="M179" s="221">
        <f t="shared" si="106"/>
        <v>8.306324578894797E-3</v>
      </c>
      <c r="N179" s="221">
        <f t="shared" si="107"/>
        <v>9.283610403874043E-3</v>
      </c>
      <c r="O179" s="222">
        <f t="shared" si="110"/>
        <v>2.1606373331494733E-3</v>
      </c>
    </row>
    <row r="180" spans="3:15">
      <c r="C180" t="s">
        <v>185</v>
      </c>
      <c r="D180" s="263">
        <f t="shared" ref="D180:G180" si="111">D179/D153</f>
        <v>10.023508496726896</v>
      </c>
      <c r="E180" s="263">
        <f t="shared" si="111"/>
        <v>9.9316570588810045</v>
      </c>
      <c r="F180" s="263">
        <f t="shared" si="111"/>
        <v>9.7088889522026882</v>
      </c>
      <c r="G180" s="263">
        <f t="shared" si="111"/>
        <v>9.7088889522026882</v>
      </c>
      <c r="H180" s="263">
        <f>H179/H153</f>
        <v>9.7088889522026882</v>
      </c>
    </row>
    <row r="181" spans="3:15">
      <c r="D181" s="215">
        <v>2019</v>
      </c>
      <c r="E181" s="215">
        <f>D181+1</f>
        <v>2020</v>
      </c>
      <c r="F181" s="215">
        <f t="shared" ref="F181:H181" si="112">E181+1</f>
        <v>2021</v>
      </c>
      <c r="G181" s="215">
        <f t="shared" si="112"/>
        <v>2022</v>
      </c>
      <c r="H181" s="215">
        <f t="shared" si="112"/>
        <v>2023</v>
      </c>
    </row>
    <row r="182" spans="3:15">
      <c r="C182" t="s">
        <v>8</v>
      </c>
      <c r="D182" s="210">
        <f t="shared" ref="D182:H186" si="113">D174/D$179</f>
        <v>0.40982871611473876</v>
      </c>
      <c r="E182" s="210">
        <f t="shared" si="113"/>
        <v>0.45283022286022168</v>
      </c>
      <c r="F182" s="210">
        <f t="shared" si="113"/>
        <v>0.45283022286022162</v>
      </c>
      <c r="G182" s="210">
        <f t="shared" si="113"/>
        <v>0.45283022286022162</v>
      </c>
      <c r="H182" s="210">
        <f t="shared" si="113"/>
        <v>0.45283022286022162</v>
      </c>
    </row>
    <row r="183" spans="3:15">
      <c r="C183" t="s">
        <v>9</v>
      </c>
      <c r="D183" s="210">
        <f t="shared" si="113"/>
        <v>0.43124951180086302</v>
      </c>
      <c r="E183" s="210">
        <f t="shared" si="113"/>
        <v>0.40256409432008378</v>
      </c>
      <c r="F183" s="210">
        <f t="shared" si="113"/>
        <v>0.40256409432008378</v>
      </c>
      <c r="G183" s="210">
        <f t="shared" si="113"/>
        <v>0.40256409432008378</v>
      </c>
      <c r="H183" s="210">
        <f t="shared" si="113"/>
        <v>0.40256409432008372</v>
      </c>
    </row>
    <row r="184" spans="3:15">
      <c r="C184" t="s">
        <v>159</v>
      </c>
      <c r="D184" s="210">
        <f t="shared" si="113"/>
        <v>0.14059983443860874</v>
      </c>
      <c r="E184" s="210">
        <f t="shared" si="113"/>
        <v>0.12625544001825431</v>
      </c>
      <c r="F184" s="210">
        <f t="shared" si="113"/>
        <v>0.12625544001825431</v>
      </c>
      <c r="G184" s="210">
        <f t="shared" si="113"/>
        <v>0.12625544001825431</v>
      </c>
      <c r="H184" s="210">
        <f t="shared" si="113"/>
        <v>0.12625544001825431</v>
      </c>
    </row>
    <row r="185" spans="3:15">
      <c r="C185" t="s">
        <v>138</v>
      </c>
      <c r="D185" s="210">
        <f t="shared" si="113"/>
        <v>1.3049636540381234E-2</v>
      </c>
      <c r="E185" s="210">
        <f t="shared" si="113"/>
        <v>1.3056517109104973E-2</v>
      </c>
      <c r="F185" s="210">
        <f t="shared" si="113"/>
        <v>1.3056517109104973E-2</v>
      </c>
      <c r="G185" s="210">
        <f t="shared" si="113"/>
        <v>1.3056517109104973E-2</v>
      </c>
      <c r="H185" s="210">
        <f t="shared" si="113"/>
        <v>1.3056517109104973E-2</v>
      </c>
    </row>
    <row r="186" spans="3:15">
      <c r="C186" t="s">
        <v>66</v>
      </c>
      <c r="D186" s="260">
        <f t="shared" si="113"/>
        <v>5.2723011054082855E-3</v>
      </c>
      <c r="E186" s="260">
        <f t="shared" si="113"/>
        <v>5.2937256923352846E-3</v>
      </c>
      <c r="F186" s="260">
        <f t="shared" si="113"/>
        <v>5.2937256923352846E-3</v>
      </c>
      <c r="G186" s="260">
        <f t="shared" si="113"/>
        <v>5.2937256923352846E-3</v>
      </c>
      <c r="H186" s="260">
        <f t="shared" si="113"/>
        <v>5.2937256923352846E-3</v>
      </c>
    </row>
    <row r="187" spans="3:15" ht="15.75">
      <c r="C187" s="218" t="s">
        <v>10</v>
      </c>
      <c r="D187" s="259">
        <f>SUM(D182:D186)</f>
        <v>1</v>
      </c>
      <c r="E187" s="259">
        <f t="shared" ref="E187" si="114">SUM(E182:E186)</f>
        <v>1</v>
      </c>
      <c r="F187" s="259">
        <f t="shared" ref="F187" si="115">SUM(F182:F186)</f>
        <v>0.99999999999999989</v>
      </c>
      <c r="G187" s="259">
        <f t="shared" ref="G187" si="116">SUM(G182:G186)</f>
        <v>0.99999999999999989</v>
      </c>
      <c r="H187" s="259">
        <f t="shared" ref="H187" si="117">SUM(H182:H186)</f>
        <v>0.99999999999999989</v>
      </c>
    </row>
    <row r="189" spans="3:15">
      <c r="F189" s="207" t="s">
        <v>161</v>
      </c>
    </row>
    <row r="190" spans="3:15">
      <c r="F190" s="1" t="s">
        <v>162</v>
      </c>
      <c r="G190" s="222">
        <f>G164</f>
        <v>0.4</v>
      </c>
      <c r="H190" s="215">
        <v>2023</v>
      </c>
    </row>
    <row r="191" spans="3:15">
      <c r="F191" s="1"/>
      <c r="G191" t="s">
        <v>8</v>
      </c>
      <c r="H191" s="216">
        <f>G174*$G$190</f>
        <v>2641975.7336342465</v>
      </c>
    </row>
    <row r="192" spans="3:15">
      <c r="F192" s="1"/>
      <c r="G192" t="s">
        <v>9</v>
      </c>
      <c r="H192" s="216">
        <f>G175*$G$190</f>
        <v>2348704.9113203902</v>
      </c>
    </row>
    <row r="193" spans="2:8">
      <c r="F193" s="1"/>
      <c r="G193" t="s">
        <v>159</v>
      </c>
      <c r="H193" s="216">
        <f>G176*$G$190</f>
        <v>736620.02209270746</v>
      </c>
    </row>
    <row r="194" spans="2:8">
      <c r="F194" s="1"/>
      <c r="G194" t="s">
        <v>138</v>
      </c>
      <c r="H194" s="216">
        <f>G177*$G$190</f>
        <v>76176.455604385585</v>
      </c>
    </row>
    <row r="195" spans="2:8">
      <c r="F195" s="1"/>
      <c r="G195" t="s">
        <v>66</v>
      </c>
      <c r="H195" s="262">
        <f>G178*$G$190</f>
        <v>30885.515395431328</v>
      </c>
    </row>
    <row r="196" spans="2:8" ht="15.75">
      <c r="F196" s="1"/>
      <c r="G196" s="218" t="s">
        <v>10</v>
      </c>
      <c r="H196" s="219">
        <f t="shared" ref="H196" si="118">SUM(H191:H195)</f>
        <v>5834362.6380471615</v>
      </c>
    </row>
    <row r="199" spans="2:8">
      <c r="B199" s="1" t="s">
        <v>354</v>
      </c>
    </row>
  </sheetData>
  <mergeCells count="7">
    <mergeCell ref="U7:W7"/>
    <mergeCell ref="C7:E7"/>
    <mergeCell ref="F7:H7"/>
    <mergeCell ref="I7:K7"/>
    <mergeCell ref="L7:N7"/>
    <mergeCell ref="O7:Q7"/>
    <mergeCell ref="R7:T7"/>
  </mergeCells>
  <pageMargins left="0.7" right="0.7" top="0.75" bottom="0.75" header="0.3" footer="0.3"/>
  <pageSetup scale="30" orientation="landscape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Reproduction Cost New Less Depreciation </oddFooter>
  </headerFooter>
  <rowBreaks count="1" manualBreakCount="1">
    <brk id="108" max="22" man="1"/>
  </rowBreaks>
  <ignoredErrors>
    <ignoredError sqref="C50:L50 C61:L61 C82:L82 C99:L9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9C551-D7D8-4BBC-A435-CDCFF79F90E0}">
  <sheetPr>
    <tabColor theme="7" tint="0.79998168889431442"/>
  </sheetPr>
  <dimension ref="A1:AG236"/>
  <sheetViews>
    <sheetView view="pageBreakPreview" zoomScale="70" zoomScaleNormal="70" zoomScaleSheetLayoutView="70" workbookViewId="0">
      <selection activeCell="F1" sqref="F1"/>
    </sheetView>
  </sheetViews>
  <sheetFormatPr defaultColWidth="8.85546875" defaultRowHeight="15"/>
  <cols>
    <col min="1" max="1" width="5.42578125" customWidth="1"/>
    <col min="2" max="2" width="52.85546875" customWidth="1"/>
    <col min="3" max="3" width="11.42578125" customWidth="1"/>
    <col min="4" max="4" width="16.42578125" customWidth="1"/>
    <col min="5" max="33" width="11.42578125" customWidth="1"/>
  </cols>
  <sheetData>
    <row r="1" spans="1:33" ht="84" customHeight="1">
      <c r="A1" s="102"/>
      <c r="B1" s="342" t="str">
        <f>'Pro Forma'!B1</f>
        <v>City of San Diego Electric Municipalization - Pro Forma Financial Analysis  ($000)</v>
      </c>
      <c r="C1" s="3"/>
      <c r="D1" s="341" t="str">
        <f>'Pro Forma'!D1</f>
        <v xml:space="preserve"> PROPRIETARY AND CONFIDENTIAL</v>
      </c>
      <c r="E1" s="3"/>
      <c r="F1" s="340" t="s">
        <v>357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>
      <c r="A2" s="4" t="s">
        <v>3</v>
      </c>
      <c r="B2" s="10"/>
      <c r="C2" s="5" t="s">
        <v>82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18.75">
      <c r="A3" s="6" t="s">
        <v>4</v>
      </c>
      <c r="B3" s="340" t="s">
        <v>236</v>
      </c>
      <c r="C3" s="7">
        <v>2023</v>
      </c>
      <c r="D3" s="7">
        <f>C3+1</f>
        <v>2024</v>
      </c>
      <c r="E3" s="7">
        <f t="shared" ref="E3:AG3" si="0">D3+1</f>
        <v>2025</v>
      </c>
      <c r="F3" s="7">
        <f t="shared" si="0"/>
        <v>2026</v>
      </c>
      <c r="G3" s="7">
        <f t="shared" si="0"/>
        <v>2027</v>
      </c>
      <c r="H3" s="7">
        <f t="shared" si="0"/>
        <v>2028</v>
      </c>
      <c r="I3" s="7">
        <f t="shared" si="0"/>
        <v>2029</v>
      </c>
      <c r="J3" s="7">
        <f t="shared" si="0"/>
        <v>2030</v>
      </c>
      <c r="K3" s="7">
        <f t="shared" si="0"/>
        <v>2031</v>
      </c>
      <c r="L3" s="7">
        <f t="shared" si="0"/>
        <v>2032</v>
      </c>
      <c r="M3" s="7">
        <f t="shared" si="0"/>
        <v>2033</v>
      </c>
      <c r="N3" s="7">
        <f t="shared" si="0"/>
        <v>2034</v>
      </c>
      <c r="O3" s="7">
        <f t="shared" si="0"/>
        <v>2035</v>
      </c>
      <c r="P3" s="7">
        <f t="shared" si="0"/>
        <v>2036</v>
      </c>
      <c r="Q3" s="7">
        <f t="shared" si="0"/>
        <v>2037</v>
      </c>
      <c r="R3" s="7">
        <f t="shared" si="0"/>
        <v>2038</v>
      </c>
      <c r="S3" s="7">
        <f t="shared" si="0"/>
        <v>2039</v>
      </c>
      <c r="T3" s="7">
        <f t="shared" si="0"/>
        <v>2040</v>
      </c>
      <c r="U3" s="7">
        <f t="shared" si="0"/>
        <v>2041</v>
      </c>
      <c r="V3" s="7">
        <f t="shared" si="0"/>
        <v>2042</v>
      </c>
      <c r="W3" s="7">
        <f t="shared" si="0"/>
        <v>2043</v>
      </c>
      <c r="X3" s="7">
        <f t="shared" si="0"/>
        <v>2044</v>
      </c>
      <c r="Y3" s="7">
        <f t="shared" si="0"/>
        <v>2045</v>
      </c>
      <c r="Z3" s="7">
        <f t="shared" si="0"/>
        <v>2046</v>
      </c>
      <c r="AA3" s="7">
        <f t="shared" si="0"/>
        <v>2047</v>
      </c>
      <c r="AB3" s="7">
        <f t="shared" si="0"/>
        <v>2048</v>
      </c>
      <c r="AC3" s="7">
        <f t="shared" si="0"/>
        <v>2049</v>
      </c>
      <c r="AD3" s="7">
        <f t="shared" si="0"/>
        <v>2050</v>
      </c>
      <c r="AE3" s="7">
        <f t="shared" si="0"/>
        <v>2051</v>
      </c>
      <c r="AF3" s="7">
        <f t="shared" si="0"/>
        <v>2052</v>
      </c>
      <c r="AG3" s="7">
        <f t="shared" si="0"/>
        <v>2053</v>
      </c>
    </row>
    <row r="4" spans="1:33">
      <c r="A4" s="9">
        <v>1</v>
      </c>
    </row>
    <row r="5" spans="1:33">
      <c r="A5" s="9">
        <f t="shared" ref="A5:A134" si="1">A4+1</f>
        <v>2</v>
      </c>
      <c r="B5" s="265" t="s">
        <v>208</v>
      </c>
    </row>
    <row r="6" spans="1:33">
      <c r="A6" s="9">
        <f t="shared" si="1"/>
        <v>3</v>
      </c>
    </row>
    <row r="7" spans="1:33" ht="18.75">
      <c r="A7" s="9">
        <f t="shared" si="1"/>
        <v>4</v>
      </c>
      <c r="B7" s="286" t="s">
        <v>194</v>
      </c>
    </row>
    <row r="8" spans="1:33">
      <c r="A8" s="9">
        <f t="shared" si="1"/>
        <v>5</v>
      </c>
      <c r="B8" t="s">
        <v>195</v>
      </c>
      <c r="C8" t="s">
        <v>198</v>
      </c>
      <c r="E8" t="s">
        <v>280</v>
      </c>
    </row>
    <row r="9" spans="1:33">
      <c r="A9" s="9">
        <f t="shared" si="1"/>
        <v>6</v>
      </c>
      <c r="B9" s="265" t="s">
        <v>7</v>
      </c>
      <c r="C9" s="271">
        <v>2023</v>
      </c>
      <c r="D9" s="271">
        <v>2024</v>
      </c>
      <c r="E9" s="207">
        <v>2025</v>
      </c>
      <c r="F9" s="207">
        <f>E9+1</f>
        <v>2026</v>
      </c>
      <c r="G9" s="207">
        <f t="shared" ref="G9:V9" si="2">F9+1</f>
        <v>2027</v>
      </c>
      <c r="H9" s="207">
        <f t="shared" si="2"/>
        <v>2028</v>
      </c>
      <c r="I9" s="207">
        <f t="shared" si="2"/>
        <v>2029</v>
      </c>
      <c r="J9" s="207">
        <f t="shared" si="2"/>
        <v>2030</v>
      </c>
      <c r="K9" s="207">
        <f t="shared" si="2"/>
        <v>2031</v>
      </c>
      <c r="L9" s="207">
        <f t="shared" si="2"/>
        <v>2032</v>
      </c>
      <c r="M9" s="207">
        <f t="shared" si="2"/>
        <v>2033</v>
      </c>
      <c r="N9" s="207">
        <f t="shared" si="2"/>
        <v>2034</v>
      </c>
      <c r="O9" s="207">
        <f t="shared" si="2"/>
        <v>2035</v>
      </c>
      <c r="P9" s="207">
        <f t="shared" si="2"/>
        <v>2036</v>
      </c>
      <c r="Q9" s="207">
        <f t="shared" si="2"/>
        <v>2037</v>
      </c>
      <c r="R9" s="207">
        <f t="shared" si="2"/>
        <v>2038</v>
      </c>
      <c r="S9" s="207">
        <f t="shared" si="2"/>
        <v>2039</v>
      </c>
      <c r="T9" s="207">
        <f t="shared" si="2"/>
        <v>2040</v>
      </c>
      <c r="U9" s="207">
        <f t="shared" si="2"/>
        <v>2041</v>
      </c>
      <c r="V9" s="207">
        <f t="shared" si="2"/>
        <v>2042</v>
      </c>
      <c r="W9" s="207">
        <f t="shared" ref="W9:AG9" si="3">V9+1</f>
        <v>2043</v>
      </c>
      <c r="X9" s="207">
        <f t="shared" si="3"/>
        <v>2044</v>
      </c>
      <c r="Y9" s="207">
        <f t="shared" si="3"/>
        <v>2045</v>
      </c>
      <c r="Z9" s="207">
        <f t="shared" si="3"/>
        <v>2046</v>
      </c>
      <c r="AA9" s="207">
        <f t="shared" si="3"/>
        <v>2047</v>
      </c>
      <c r="AB9" s="207">
        <f t="shared" si="3"/>
        <v>2048</v>
      </c>
      <c r="AC9" s="207">
        <f t="shared" si="3"/>
        <v>2049</v>
      </c>
      <c r="AD9" s="207">
        <f t="shared" si="3"/>
        <v>2050</v>
      </c>
      <c r="AE9" s="207">
        <f t="shared" si="3"/>
        <v>2051</v>
      </c>
      <c r="AF9" s="207">
        <f t="shared" si="3"/>
        <v>2052</v>
      </c>
      <c r="AG9" s="207">
        <f t="shared" si="3"/>
        <v>2053</v>
      </c>
    </row>
    <row r="10" spans="1:33">
      <c r="A10" s="9">
        <f t="shared" si="1"/>
        <v>7</v>
      </c>
      <c r="B10" t="s">
        <v>8</v>
      </c>
      <c r="C10" s="11">
        <v>1354871</v>
      </c>
      <c r="D10" s="11">
        <v>1369484</v>
      </c>
      <c r="E10" s="8">
        <f t="shared" ref="E10:AG10" si="4">D10*(1+E20)</f>
        <v>1381809.3559999999</v>
      </c>
      <c r="F10" s="8">
        <f t="shared" si="4"/>
        <v>1394245.6402039998</v>
      </c>
      <c r="G10" s="8">
        <f t="shared" si="4"/>
        <v>1406793.8509658356</v>
      </c>
      <c r="H10" s="8">
        <f t="shared" si="4"/>
        <v>1419454.995624528</v>
      </c>
      <c r="I10" s="8">
        <f t="shared" si="4"/>
        <v>1432230.0905851487</v>
      </c>
      <c r="J10" s="8">
        <f t="shared" si="4"/>
        <v>1445120.1614004148</v>
      </c>
      <c r="K10" s="8">
        <f t="shared" si="4"/>
        <v>1458126.2428530185</v>
      </c>
      <c r="L10" s="8">
        <f t="shared" si="4"/>
        <v>1471249.3790386955</v>
      </c>
      <c r="M10" s="8">
        <f t="shared" si="4"/>
        <v>1484490.6234500436</v>
      </c>
      <c r="N10" s="8">
        <f t="shared" si="4"/>
        <v>1497851.0390610939</v>
      </c>
      <c r="O10" s="8">
        <f t="shared" si="4"/>
        <v>1511331.6984126435</v>
      </c>
      <c r="P10" s="8">
        <f t="shared" si="4"/>
        <v>1523422.3519999448</v>
      </c>
      <c r="Q10" s="8">
        <f t="shared" si="4"/>
        <v>1535609.7308159443</v>
      </c>
      <c r="R10" s="8">
        <f t="shared" si="4"/>
        <v>1547894.6086624719</v>
      </c>
      <c r="S10" s="8">
        <f t="shared" si="4"/>
        <v>1560277.7655317716</v>
      </c>
      <c r="T10" s="8">
        <f t="shared" si="4"/>
        <v>1572759.9876560257</v>
      </c>
      <c r="U10" s="8">
        <f t="shared" si="4"/>
        <v>1585342.0675572739</v>
      </c>
      <c r="V10" s="8">
        <f t="shared" si="4"/>
        <v>1598024.8040977321</v>
      </c>
      <c r="W10" s="8">
        <f t="shared" si="4"/>
        <v>1610809.002530514</v>
      </c>
      <c r="X10" s="8">
        <f t="shared" si="4"/>
        <v>1623695.4745507583</v>
      </c>
      <c r="Y10" s="8">
        <f t="shared" si="4"/>
        <v>1636685.0383471644</v>
      </c>
      <c r="Z10" s="8">
        <f t="shared" si="4"/>
        <v>1649778.5186539418</v>
      </c>
      <c r="AA10" s="8">
        <f t="shared" si="4"/>
        <v>1662976.7468031733</v>
      </c>
      <c r="AB10" s="8">
        <f t="shared" si="4"/>
        <v>1676280.5607775988</v>
      </c>
      <c r="AC10" s="8">
        <f t="shared" si="4"/>
        <v>1689690.8052638196</v>
      </c>
      <c r="AD10" s="8">
        <f t="shared" si="4"/>
        <v>1703208.3317059302</v>
      </c>
      <c r="AE10" s="8">
        <f t="shared" si="4"/>
        <v>1716833.9983595777</v>
      </c>
      <c r="AF10" s="8">
        <f t="shared" si="4"/>
        <v>1730568.6703464543</v>
      </c>
      <c r="AG10" s="8">
        <f t="shared" si="4"/>
        <v>1744413.2197092259</v>
      </c>
    </row>
    <row r="11" spans="1:33">
      <c r="A11" s="9">
        <f t="shared" si="1"/>
        <v>8</v>
      </c>
      <c r="B11" t="s">
        <v>273</v>
      </c>
      <c r="C11" s="11">
        <v>136425.67770880362</v>
      </c>
      <c r="D11" s="11">
        <v>136862.11749435664</v>
      </c>
      <c r="E11" s="8">
        <f t="shared" ref="E11" si="5">D11*(1+E21)</f>
        <v>137135.84172934535</v>
      </c>
      <c r="F11" s="8">
        <f t="shared" ref="F11:AG11" si="6">E11*(1+F21)</f>
        <v>137410.11341280406</v>
      </c>
      <c r="G11" s="8">
        <f t="shared" si="6"/>
        <v>137684.93363962966</v>
      </c>
      <c r="H11" s="8">
        <f t="shared" si="6"/>
        <v>137960.30350690891</v>
      </c>
      <c r="I11" s="8">
        <f t="shared" si="6"/>
        <v>138236.22411392274</v>
      </c>
      <c r="J11" s="8">
        <f t="shared" si="6"/>
        <v>138512.69656215058</v>
      </c>
      <c r="K11" s="8">
        <f t="shared" si="6"/>
        <v>138789.72195527487</v>
      </c>
      <c r="L11" s="8">
        <f t="shared" si="6"/>
        <v>139067.30139918541</v>
      </c>
      <c r="M11" s="8">
        <f t="shared" si="6"/>
        <v>139345.43600198379</v>
      </c>
      <c r="N11" s="8">
        <f t="shared" si="6"/>
        <v>139624.12687398776</v>
      </c>
      <c r="O11" s="8">
        <f t="shared" si="6"/>
        <v>139903.37512773572</v>
      </c>
      <c r="P11" s="8">
        <f t="shared" si="6"/>
        <v>140183.18187799118</v>
      </c>
      <c r="Q11" s="8">
        <f t="shared" si="6"/>
        <v>140463.54824174716</v>
      </c>
      <c r="R11" s="8">
        <f t="shared" si="6"/>
        <v>140744.47533823067</v>
      </c>
      <c r="S11" s="8">
        <f t="shared" si="6"/>
        <v>141025.96428890713</v>
      </c>
      <c r="T11" s="8">
        <f t="shared" si="6"/>
        <v>141308.01621748495</v>
      </c>
      <c r="U11" s="8">
        <f t="shared" si="6"/>
        <v>141590.63224991993</v>
      </c>
      <c r="V11" s="8">
        <f t="shared" si="6"/>
        <v>141873.81351441977</v>
      </c>
      <c r="W11" s="8">
        <f t="shared" si="6"/>
        <v>142157.56114144862</v>
      </c>
      <c r="X11" s="8">
        <f t="shared" si="6"/>
        <v>142441.87626373151</v>
      </c>
      <c r="Y11" s="8">
        <f t="shared" si="6"/>
        <v>142726.76001625898</v>
      </c>
      <c r="Z11" s="8">
        <f t="shared" si="6"/>
        <v>143012.2135362915</v>
      </c>
      <c r="AA11" s="8">
        <f t="shared" si="6"/>
        <v>143298.23796336408</v>
      </c>
      <c r="AB11" s="8">
        <f t="shared" si="6"/>
        <v>143584.8344392908</v>
      </c>
      <c r="AC11" s="8">
        <f t="shared" si="6"/>
        <v>143872.00410816938</v>
      </c>
      <c r="AD11" s="8">
        <f t="shared" si="6"/>
        <v>144159.74811638572</v>
      </c>
      <c r="AE11" s="8">
        <f t="shared" si="6"/>
        <v>144448.0676126185</v>
      </c>
      <c r="AF11" s="8">
        <f t="shared" si="6"/>
        <v>144736.96374784375</v>
      </c>
      <c r="AG11" s="8">
        <f t="shared" si="6"/>
        <v>145026.43767533943</v>
      </c>
    </row>
    <row r="12" spans="1:33">
      <c r="A12" s="9">
        <f t="shared" si="1"/>
        <v>9</v>
      </c>
      <c r="B12" t="s">
        <v>274</v>
      </c>
      <c r="C12" s="11">
        <v>15179.322291196388</v>
      </c>
      <c r="D12" s="11">
        <v>15227.88250564334</v>
      </c>
      <c r="E12" s="8">
        <f t="shared" ref="E12:AG12" si="7">D12*(1+E22)</f>
        <v>15258.338270654627</v>
      </c>
      <c r="F12" s="8">
        <f t="shared" si="7"/>
        <v>15288.854947195936</v>
      </c>
      <c r="G12" s="8">
        <f t="shared" si="7"/>
        <v>15319.432657090329</v>
      </c>
      <c r="H12" s="8">
        <f t="shared" si="7"/>
        <v>15350.071522404509</v>
      </c>
      <c r="I12" s="8">
        <f t="shared" si="7"/>
        <v>15380.771665449318</v>
      </c>
      <c r="J12" s="8">
        <f t="shared" si="7"/>
        <v>15411.533208780216</v>
      </c>
      <c r="K12" s="8">
        <f t="shared" si="7"/>
        <v>15442.356275197777</v>
      </c>
      <c r="L12" s="8">
        <f t="shared" si="7"/>
        <v>15473.240987748173</v>
      </c>
      <c r="M12" s="8">
        <f t="shared" si="7"/>
        <v>15504.187469723669</v>
      </c>
      <c r="N12" s="8">
        <f t="shared" si="7"/>
        <v>15535.195844663116</v>
      </c>
      <c r="O12" s="8">
        <f t="shared" si="7"/>
        <v>15566.266236352443</v>
      </c>
      <c r="P12" s="8">
        <f t="shared" si="7"/>
        <v>15597.398768825147</v>
      </c>
      <c r="Q12" s="8">
        <f t="shared" si="7"/>
        <v>15628.593566362797</v>
      </c>
      <c r="R12" s="8">
        <f t="shared" si="7"/>
        <v>15659.850753495522</v>
      </c>
      <c r="S12" s="8">
        <f t="shared" si="7"/>
        <v>15691.170455002513</v>
      </c>
      <c r="T12" s="8">
        <f t="shared" si="7"/>
        <v>15722.552795912519</v>
      </c>
      <c r="U12" s="8">
        <f t="shared" si="7"/>
        <v>15753.997901504345</v>
      </c>
      <c r="V12" s="8">
        <f t="shared" si="7"/>
        <v>15785.505897307354</v>
      </c>
      <c r="W12" s="8">
        <f t="shared" si="7"/>
        <v>15817.076909101968</v>
      </c>
      <c r="X12" s="8">
        <f t="shared" si="7"/>
        <v>15848.711062920172</v>
      </c>
      <c r="Y12" s="8">
        <f t="shared" si="7"/>
        <v>15880.408485046013</v>
      </c>
      <c r="Z12" s="8">
        <f t="shared" si="7"/>
        <v>15912.169302016106</v>
      </c>
      <c r="AA12" s="8">
        <f t="shared" si="7"/>
        <v>15943.993640620138</v>
      </c>
      <c r="AB12" s="8">
        <f t="shared" si="7"/>
        <v>15975.881627901377</v>
      </c>
      <c r="AC12" s="8">
        <f t="shared" si="7"/>
        <v>16007.833391157181</v>
      </c>
      <c r="AD12" s="8">
        <f t="shared" si="7"/>
        <v>16039.849057939495</v>
      </c>
      <c r="AE12" s="8">
        <f t="shared" si="7"/>
        <v>16071.928756055373</v>
      </c>
      <c r="AF12" s="8">
        <f t="shared" si="7"/>
        <v>16104.072613567483</v>
      </c>
      <c r="AG12" s="8">
        <f t="shared" si="7"/>
        <v>16136.280758794619</v>
      </c>
    </row>
    <row r="13" spans="1:33">
      <c r="A13" s="9">
        <f t="shared" si="1"/>
        <v>10</v>
      </c>
      <c r="B13" t="s">
        <v>199</v>
      </c>
      <c r="C13" s="11">
        <v>390</v>
      </c>
      <c r="D13" s="11">
        <v>390</v>
      </c>
      <c r="E13" s="8">
        <f t="shared" ref="E13:AG13" si="8">D13*(1+E23)</f>
        <v>390</v>
      </c>
      <c r="F13" s="8">
        <f t="shared" si="8"/>
        <v>390</v>
      </c>
      <c r="G13" s="8">
        <f t="shared" si="8"/>
        <v>390</v>
      </c>
      <c r="H13" s="8">
        <f t="shared" si="8"/>
        <v>390</v>
      </c>
      <c r="I13" s="8">
        <f t="shared" si="8"/>
        <v>390</v>
      </c>
      <c r="J13" s="8">
        <f t="shared" si="8"/>
        <v>390</v>
      </c>
      <c r="K13" s="8">
        <f t="shared" si="8"/>
        <v>390</v>
      </c>
      <c r="L13" s="8">
        <f t="shared" si="8"/>
        <v>390</v>
      </c>
      <c r="M13" s="8">
        <f t="shared" si="8"/>
        <v>390</v>
      </c>
      <c r="N13" s="8">
        <f t="shared" si="8"/>
        <v>390</v>
      </c>
      <c r="O13" s="8">
        <f t="shared" si="8"/>
        <v>390</v>
      </c>
      <c r="P13" s="8">
        <f t="shared" si="8"/>
        <v>390</v>
      </c>
      <c r="Q13" s="8">
        <f t="shared" si="8"/>
        <v>390</v>
      </c>
      <c r="R13" s="8">
        <f t="shared" si="8"/>
        <v>390</v>
      </c>
      <c r="S13" s="8">
        <f t="shared" si="8"/>
        <v>390</v>
      </c>
      <c r="T13" s="8">
        <f t="shared" si="8"/>
        <v>390</v>
      </c>
      <c r="U13" s="8">
        <f t="shared" si="8"/>
        <v>390</v>
      </c>
      <c r="V13" s="8">
        <f t="shared" si="8"/>
        <v>390</v>
      </c>
      <c r="W13" s="8">
        <f t="shared" si="8"/>
        <v>390</v>
      </c>
      <c r="X13" s="8">
        <f t="shared" si="8"/>
        <v>390</v>
      </c>
      <c r="Y13" s="8">
        <f t="shared" si="8"/>
        <v>390</v>
      </c>
      <c r="Z13" s="8">
        <f t="shared" si="8"/>
        <v>390</v>
      </c>
      <c r="AA13" s="8">
        <f t="shared" si="8"/>
        <v>390</v>
      </c>
      <c r="AB13" s="8">
        <f t="shared" si="8"/>
        <v>390</v>
      </c>
      <c r="AC13" s="8">
        <f t="shared" si="8"/>
        <v>390</v>
      </c>
      <c r="AD13" s="8">
        <f t="shared" si="8"/>
        <v>390</v>
      </c>
      <c r="AE13" s="8">
        <f t="shared" si="8"/>
        <v>390</v>
      </c>
      <c r="AF13" s="8">
        <f t="shared" si="8"/>
        <v>390</v>
      </c>
      <c r="AG13" s="8">
        <f t="shared" si="8"/>
        <v>390</v>
      </c>
    </row>
    <row r="14" spans="1:33">
      <c r="A14" s="9">
        <f t="shared" si="1"/>
        <v>11</v>
      </c>
      <c r="B14" t="s">
        <v>138</v>
      </c>
      <c r="C14" s="11">
        <v>4137</v>
      </c>
      <c r="D14" s="11">
        <v>4168</v>
      </c>
      <c r="E14" s="8">
        <f t="shared" ref="E14" si="9">D14*(1+E24)</f>
        <v>4201.3440000000001</v>
      </c>
      <c r="F14" s="8">
        <f t="shared" ref="F14" si="10">E14*(1+F24)</f>
        <v>4234.9547519999996</v>
      </c>
      <c r="G14" s="8">
        <f t="shared" ref="G14" si="11">F14*(1+G24)</f>
        <v>4268.8343900159998</v>
      </c>
      <c r="H14" s="8">
        <f t="shared" ref="H14" si="12">G14*(1+H24)</f>
        <v>4302.9850651361276</v>
      </c>
      <c r="I14" s="8">
        <f t="shared" ref="I14" si="13">H14*(1+I24)</f>
        <v>4337.4089456572165</v>
      </c>
      <c r="J14" s="8">
        <f t="shared" ref="J14" si="14">I14*(1+J24)</f>
        <v>4372.1082172224742</v>
      </c>
      <c r="K14" s="8">
        <f t="shared" ref="K14" si="15">J14*(1+K24)</f>
        <v>4407.0850829602541</v>
      </c>
      <c r="L14" s="8">
        <f t="shared" ref="L14" si="16">K14*(1+L24)</f>
        <v>4442.3417636239365</v>
      </c>
      <c r="M14" s="8">
        <f t="shared" ref="M14" si="17">L14*(1+M24)</f>
        <v>4477.8804977329282</v>
      </c>
      <c r="N14" s="8">
        <f t="shared" ref="N14" si="18">M14*(1+N24)</f>
        <v>4513.7035417147918</v>
      </c>
      <c r="O14" s="8">
        <f t="shared" ref="O14" si="19">N14*(1+O24)</f>
        <v>4549.8131700485101</v>
      </c>
      <c r="P14" s="8">
        <f t="shared" ref="P14" si="20">O14*(1+P24)</f>
        <v>4572.5622358987521</v>
      </c>
      <c r="Q14" s="8">
        <f t="shared" ref="Q14" si="21">P14*(1+Q24)</f>
        <v>4595.4250470782454</v>
      </c>
      <c r="R14" s="8">
        <f t="shared" ref="R14" si="22">Q14*(1+R24)</f>
        <v>4618.4021723136357</v>
      </c>
      <c r="S14" s="8">
        <f t="shared" ref="S14" si="23">R14*(1+S24)</f>
        <v>4641.494183175203</v>
      </c>
      <c r="T14" s="8">
        <f t="shared" ref="T14" si="24">S14*(1+T24)</f>
        <v>4664.7016540910781</v>
      </c>
      <c r="U14" s="8">
        <f t="shared" ref="U14" si="25">T14*(1+U24)</f>
        <v>4688.0251623615331</v>
      </c>
      <c r="V14" s="8">
        <f t="shared" ref="V14" si="26">U14*(1+V24)</f>
        <v>4711.46528817334</v>
      </c>
      <c r="W14" s="8">
        <f t="shared" ref="W14" si="27">V14*(1+W24)</f>
        <v>4735.0226146142058</v>
      </c>
      <c r="X14" s="8">
        <f t="shared" ref="X14" si="28">W14*(1+X24)</f>
        <v>4758.6977276872767</v>
      </c>
      <c r="Y14" s="8">
        <f t="shared" ref="Y14" si="29">X14*(1+Y24)</f>
        <v>4782.4912163257122</v>
      </c>
      <c r="Z14" s="8">
        <f t="shared" ref="Z14" si="30">Y14*(1+Z24)</f>
        <v>4806.4036724073403</v>
      </c>
      <c r="AA14" s="8">
        <f t="shared" ref="AA14" si="31">Z14*(1+AA24)</f>
        <v>4830.4356907693764</v>
      </c>
      <c r="AB14" s="8">
        <f t="shared" ref="AB14" si="32">AA14*(1+AB24)</f>
        <v>4854.5878692232227</v>
      </c>
      <c r="AC14" s="8">
        <f t="shared" ref="AC14" si="33">AB14*(1+AC24)</f>
        <v>4878.8608085693386</v>
      </c>
      <c r="AD14" s="8">
        <f t="shared" ref="AD14" si="34">AC14*(1+AD24)</f>
        <v>4903.2551126121843</v>
      </c>
      <c r="AE14" s="8">
        <f t="shared" ref="AE14" si="35">AD14*(1+AE24)</f>
        <v>4927.7713881752452</v>
      </c>
      <c r="AF14" s="8">
        <f t="shared" ref="AF14" si="36">AE14*(1+AF24)</f>
        <v>4952.4102451161207</v>
      </c>
      <c r="AG14" s="8">
        <f t="shared" ref="AG14" si="37">AF14*(1+AG24)</f>
        <v>4977.1722963417005</v>
      </c>
    </row>
    <row r="15" spans="1:33" s="105" customFormat="1">
      <c r="A15" s="9">
        <f t="shared" si="1"/>
        <v>12</v>
      </c>
      <c r="B15" s="105" t="s">
        <v>66</v>
      </c>
      <c r="C15" s="273">
        <v>5269</v>
      </c>
      <c r="D15" s="273">
        <v>5205</v>
      </c>
      <c r="E15" s="270">
        <f t="shared" ref="E15:AG15" si="38">D15*(1+E25)</f>
        <v>5205</v>
      </c>
      <c r="F15" s="270">
        <f t="shared" si="38"/>
        <v>5205</v>
      </c>
      <c r="G15" s="270">
        <f t="shared" si="38"/>
        <v>5205</v>
      </c>
      <c r="H15" s="270">
        <f t="shared" si="38"/>
        <v>5205</v>
      </c>
      <c r="I15" s="270">
        <f t="shared" si="38"/>
        <v>5205</v>
      </c>
      <c r="J15" s="270">
        <f t="shared" si="38"/>
        <v>5205</v>
      </c>
      <c r="K15" s="270">
        <f t="shared" si="38"/>
        <v>5205</v>
      </c>
      <c r="L15" s="270">
        <f t="shared" si="38"/>
        <v>5205</v>
      </c>
      <c r="M15" s="270">
        <f t="shared" si="38"/>
        <v>5205</v>
      </c>
      <c r="N15" s="270">
        <f t="shared" si="38"/>
        <v>5205</v>
      </c>
      <c r="O15" s="270">
        <f t="shared" si="38"/>
        <v>5205</v>
      </c>
      <c r="P15" s="270">
        <f t="shared" si="38"/>
        <v>5205</v>
      </c>
      <c r="Q15" s="270">
        <f t="shared" si="38"/>
        <v>5205</v>
      </c>
      <c r="R15" s="270">
        <f t="shared" si="38"/>
        <v>5205</v>
      </c>
      <c r="S15" s="270">
        <f t="shared" si="38"/>
        <v>5205</v>
      </c>
      <c r="T15" s="270">
        <f t="shared" si="38"/>
        <v>5205</v>
      </c>
      <c r="U15" s="270">
        <f t="shared" si="38"/>
        <v>5205</v>
      </c>
      <c r="V15" s="270">
        <f t="shared" si="38"/>
        <v>5205</v>
      </c>
      <c r="W15" s="270">
        <f t="shared" si="38"/>
        <v>5205</v>
      </c>
      <c r="X15" s="270">
        <f t="shared" si="38"/>
        <v>5205</v>
      </c>
      <c r="Y15" s="270">
        <f t="shared" si="38"/>
        <v>5205</v>
      </c>
      <c r="Z15" s="270">
        <f t="shared" si="38"/>
        <v>5205</v>
      </c>
      <c r="AA15" s="270">
        <f t="shared" si="38"/>
        <v>5205</v>
      </c>
      <c r="AB15" s="270">
        <f t="shared" si="38"/>
        <v>5205</v>
      </c>
      <c r="AC15" s="270">
        <f t="shared" si="38"/>
        <v>5205</v>
      </c>
      <c r="AD15" s="270">
        <f t="shared" si="38"/>
        <v>5205</v>
      </c>
      <c r="AE15" s="270">
        <f t="shared" si="38"/>
        <v>5205</v>
      </c>
      <c r="AF15" s="270">
        <f t="shared" si="38"/>
        <v>5205</v>
      </c>
      <c r="AG15" s="270">
        <f t="shared" si="38"/>
        <v>5205</v>
      </c>
    </row>
    <row r="16" spans="1:33">
      <c r="A16" s="9">
        <f t="shared" si="1"/>
        <v>13</v>
      </c>
      <c r="B16" t="s">
        <v>200</v>
      </c>
      <c r="C16" s="8">
        <f>SUM(C10:C15)</f>
        <v>1516272</v>
      </c>
      <c r="D16" s="8">
        <f t="shared" ref="D16:V16" si="39">SUM(D10:D15)</f>
        <v>1531337</v>
      </c>
      <c r="E16" s="8">
        <f t="shared" si="39"/>
        <v>1543999.88</v>
      </c>
      <c r="F16" s="8">
        <f t="shared" si="39"/>
        <v>1556774.5633159997</v>
      </c>
      <c r="G16" s="8">
        <f t="shared" si="39"/>
        <v>1569662.0516525717</v>
      </c>
      <c r="H16" s="8">
        <f t="shared" si="39"/>
        <v>1582663.3557189775</v>
      </c>
      <c r="I16" s="8">
        <f t="shared" si="39"/>
        <v>1595779.495310178</v>
      </c>
      <c r="J16" s="8">
        <f t="shared" si="39"/>
        <v>1609011.4993885679</v>
      </c>
      <c r="K16" s="8">
        <f t="shared" si="39"/>
        <v>1622360.4061664515</v>
      </c>
      <c r="L16" s="8">
        <f t="shared" si="39"/>
        <v>1635827.2631892529</v>
      </c>
      <c r="M16" s="8">
        <f t="shared" si="39"/>
        <v>1649413.1274194838</v>
      </c>
      <c r="N16" s="8">
        <f t="shared" si="39"/>
        <v>1663119.0653214594</v>
      </c>
      <c r="O16" s="8">
        <f t="shared" si="39"/>
        <v>1676946.1529467802</v>
      </c>
      <c r="P16" s="8">
        <f t="shared" si="39"/>
        <v>1689370.49488266</v>
      </c>
      <c r="Q16" s="8">
        <f t="shared" si="39"/>
        <v>1701892.2976711323</v>
      </c>
      <c r="R16" s="8">
        <f t="shared" si="39"/>
        <v>1714512.3369265115</v>
      </c>
      <c r="S16" s="8">
        <f t="shared" si="39"/>
        <v>1727231.3944588564</v>
      </c>
      <c r="T16" s="8">
        <f t="shared" si="39"/>
        <v>1740050.2583235144</v>
      </c>
      <c r="U16" s="8">
        <f t="shared" si="39"/>
        <v>1752969.7228710598</v>
      </c>
      <c r="V16" s="8">
        <f t="shared" si="39"/>
        <v>1765990.5887976326</v>
      </c>
      <c r="W16" s="8">
        <f t="shared" ref="W16" si="40">SUM(W10:W15)</f>
        <v>1779113.6631956787</v>
      </c>
      <c r="X16" s="8">
        <f t="shared" ref="X16" si="41">SUM(X10:X15)</f>
        <v>1792339.7596050971</v>
      </c>
      <c r="Y16" s="8">
        <f t="shared" ref="Y16" si="42">SUM(Y10:Y15)</f>
        <v>1805669.6980647952</v>
      </c>
      <c r="Z16" s="8">
        <f t="shared" ref="Z16" si="43">SUM(Z10:Z15)</f>
        <v>1819104.3051646566</v>
      </c>
      <c r="AA16" s="8">
        <f t="shared" ref="AA16" si="44">SUM(AA10:AA15)</f>
        <v>1832644.4140979268</v>
      </c>
      <c r="AB16" s="8">
        <f t="shared" ref="AB16" si="45">SUM(AB10:AB15)</f>
        <v>1846290.8647140143</v>
      </c>
      <c r="AC16" s="8">
        <f t="shared" ref="AC16" si="46">SUM(AC10:AC15)</f>
        <v>1860044.5035717154</v>
      </c>
      <c r="AD16" s="8">
        <f t="shared" ref="AD16" si="47">SUM(AD10:AD15)</f>
        <v>1873906.1839928676</v>
      </c>
      <c r="AE16" s="8">
        <f t="shared" ref="AE16" si="48">SUM(AE10:AE15)</f>
        <v>1887876.7661164268</v>
      </c>
      <c r="AF16" s="8">
        <f t="shared" ref="AF16" si="49">SUM(AF10:AF15)</f>
        <v>1901957.1169529816</v>
      </c>
      <c r="AG16" s="8">
        <f t="shared" ref="AG16" si="50">SUM(AG10:AG15)</f>
        <v>1916148.1104397017</v>
      </c>
    </row>
    <row r="17" spans="1:33">
      <c r="A17" s="9">
        <f t="shared" si="1"/>
        <v>14</v>
      </c>
      <c r="B17" t="s">
        <v>81</v>
      </c>
      <c r="C17" s="264"/>
      <c r="D17" s="264">
        <f>D16/C16-1</f>
        <v>9.9355524602446899E-3</v>
      </c>
      <c r="E17" s="264">
        <f t="shared" ref="E17:AG17" si="51">E16/D16-1</f>
        <v>8.2691660947262768E-3</v>
      </c>
      <c r="F17" s="264">
        <f t="shared" si="51"/>
        <v>8.2737592673904903E-3</v>
      </c>
      <c r="G17" s="264">
        <f t="shared" si="51"/>
        <v>8.2783266378152476E-3</v>
      </c>
      <c r="H17" s="264">
        <f t="shared" si="51"/>
        <v>8.2828683108684409E-3</v>
      </c>
      <c r="I17" s="264">
        <f t="shared" si="51"/>
        <v>8.2873843915101109E-3</v>
      </c>
      <c r="J17" s="264">
        <f t="shared" si="51"/>
        <v>8.2918749847815665E-3</v>
      </c>
      <c r="K17" s="264">
        <f t="shared" si="51"/>
        <v>8.2963401958011662E-3</v>
      </c>
      <c r="L17" s="264">
        <f t="shared" si="51"/>
        <v>8.3007801297509953E-3</v>
      </c>
      <c r="M17" s="264">
        <f t="shared" si="51"/>
        <v>8.3051948918759777E-3</v>
      </c>
      <c r="N17" s="264">
        <f t="shared" si="51"/>
        <v>8.309584587469887E-3</v>
      </c>
      <c r="O17" s="264">
        <f t="shared" si="51"/>
        <v>8.3139493218713501E-3</v>
      </c>
      <c r="P17" s="264">
        <f t="shared" si="51"/>
        <v>7.408909292673016E-3</v>
      </c>
      <c r="Q17" s="264">
        <f t="shared" si="51"/>
        <v>7.4121116868102188E-3</v>
      </c>
      <c r="R17" s="264">
        <f t="shared" si="51"/>
        <v>7.4152984138000644E-3</v>
      </c>
      <c r="S17" s="264">
        <f t="shared" si="51"/>
        <v>7.4184695311936277E-3</v>
      </c>
      <c r="T17" s="264">
        <f t="shared" si="51"/>
        <v>7.4216250965459807E-3</v>
      </c>
      <c r="U17" s="264">
        <f t="shared" si="51"/>
        <v>7.4247651674113069E-3</v>
      </c>
      <c r="V17" s="264">
        <f t="shared" si="51"/>
        <v>7.4278898013406813E-3</v>
      </c>
      <c r="W17" s="264">
        <f t="shared" si="51"/>
        <v>7.4309990558787398E-3</v>
      </c>
      <c r="X17" s="264">
        <f t="shared" si="51"/>
        <v>7.4340929885623463E-3</v>
      </c>
      <c r="Y17" s="264">
        <f t="shared" si="51"/>
        <v>7.4371716569157087E-3</v>
      </c>
      <c r="Z17" s="264">
        <f t="shared" si="51"/>
        <v>7.4402351184492677E-3</v>
      </c>
      <c r="AA17" s="264">
        <f t="shared" si="51"/>
        <v>7.4432834306576989E-3</v>
      </c>
      <c r="AB17" s="264">
        <f t="shared" si="51"/>
        <v>7.4463166510152501E-3</v>
      </c>
      <c r="AC17" s="264">
        <f t="shared" si="51"/>
        <v>7.4493348369739643E-3</v>
      </c>
      <c r="AD17" s="264">
        <f t="shared" si="51"/>
        <v>7.452338045963236E-3</v>
      </c>
      <c r="AE17" s="264">
        <f t="shared" si="51"/>
        <v>7.45532633538315E-3</v>
      </c>
      <c r="AF17" s="264">
        <f t="shared" si="51"/>
        <v>7.4582997626055914E-3</v>
      </c>
      <c r="AG17" s="264">
        <f t="shared" si="51"/>
        <v>7.4612583849706926E-3</v>
      </c>
    </row>
    <row r="18" spans="1:33">
      <c r="A18" s="9">
        <f t="shared" si="1"/>
        <v>15</v>
      </c>
      <c r="C18" s="264"/>
      <c r="D18" s="264"/>
      <c r="E18" s="189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</row>
    <row r="19" spans="1:33">
      <c r="A19" s="9">
        <f t="shared" si="1"/>
        <v>16</v>
      </c>
      <c r="B19" s="105" t="s">
        <v>201</v>
      </c>
      <c r="C19" s="264"/>
      <c r="D19" s="264"/>
      <c r="E19" s="189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</row>
    <row r="20" spans="1:33">
      <c r="A20" s="9">
        <f t="shared" si="1"/>
        <v>17</v>
      </c>
      <c r="B20" t="str">
        <f t="shared" ref="B20:B25" si="52">B10</f>
        <v>Residential</v>
      </c>
      <c r="C20" s="264"/>
      <c r="D20" s="264">
        <f>D10/C10-1</f>
        <v>1.0785528659186028E-2</v>
      </c>
      <c r="E20" s="189">
        <v>8.9999999999999993E-3</v>
      </c>
      <c r="F20" s="264">
        <f>E20</f>
        <v>8.9999999999999993E-3</v>
      </c>
      <c r="G20" s="264">
        <f t="shared" ref="G20:AG20" si="53">F20</f>
        <v>8.9999999999999993E-3</v>
      </c>
      <c r="H20" s="264">
        <f t="shared" si="53"/>
        <v>8.9999999999999993E-3</v>
      </c>
      <c r="I20" s="264">
        <f t="shared" si="53"/>
        <v>8.9999999999999993E-3</v>
      </c>
      <c r="J20" s="264">
        <f t="shared" si="53"/>
        <v>8.9999999999999993E-3</v>
      </c>
      <c r="K20" s="264">
        <f t="shared" si="53"/>
        <v>8.9999999999999993E-3</v>
      </c>
      <c r="L20" s="264">
        <f t="shared" si="53"/>
        <v>8.9999999999999993E-3</v>
      </c>
      <c r="M20" s="264">
        <f t="shared" si="53"/>
        <v>8.9999999999999993E-3</v>
      </c>
      <c r="N20" s="264">
        <f t="shared" si="53"/>
        <v>8.9999999999999993E-3</v>
      </c>
      <c r="O20" s="264">
        <f t="shared" si="53"/>
        <v>8.9999999999999993E-3</v>
      </c>
      <c r="P20" s="189">
        <v>8.0000000000000002E-3</v>
      </c>
      <c r="Q20" s="264">
        <f t="shared" si="53"/>
        <v>8.0000000000000002E-3</v>
      </c>
      <c r="R20" s="264">
        <f t="shared" si="53"/>
        <v>8.0000000000000002E-3</v>
      </c>
      <c r="S20" s="264">
        <f t="shared" si="53"/>
        <v>8.0000000000000002E-3</v>
      </c>
      <c r="T20" s="264">
        <f t="shared" si="53"/>
        <v>8.0000000000000002E-3</v>
      </c>
      <c r="U20" s="264">
        <f t="shared" si="53"/>
        <v>8.0000000000000002E-3</v>
      </c>
      <c r="V20" s="264">
        <f t="shared" si="53"/>
        <v>8.0000000000000002E-3</v>
      </c>
      <c r="W20" s="264">
        <f t="shared" si="53"/>
        <v>8.0000000000000002E-3</v>
      </c>
      <c r="X20" s="264">
        <f t="shared" si="53"/>
        <v>8.0000000000000002E-3</v>
      </c>
      <c r="Y20" s="264">
        <f t="shared" si="53"/>
        <v>8.0000000000000002E-3</v>
      </c>
      <c r="Z20" s="264">
        <f t="shared" si="53"/>
        <v>8.0000000000000002E-3</v>
      </c>
      <c r="AA20" s="264">
        <f t="shared" si="53"/>
        <v>8.0000000000000002E-3</v>
      </c>
      <c r="AB20" s="264">
        <f t="shared" si="53"/>
        <v>8.0000000000000002E-3</v>
      </c>
      <c r="AC20" s="264">
        <f t="shared" si="53"/>
        <v>8.0000000000000002E-3</v>
      </c>
      <c r="AD20" s="264">
        <f t="shared" si="53"/>
        <v>8.0000000000000002E-3</v>
      </c>
      <c r="AE20" s="264">
        <f t="shared" si="53"/>
        <v>8.0000000000000002E-3</v>
      </c>
      <c r="AF20" s="264">
        <f t="shared" si="53"/>
        <v>8.0000000000000002E-3</v>
      </c>
      <c r="AG20" s="264">
        <f t="shared" si="53"/>
        <v>8.0000000000000002E-3</v>
      </c>
    </row>
    <row r="21" spans="1:33">
      <c r="A21" s="9">
        <f t="shared" si="1"/>
        <v>18</v>
      </c>
      <c r="B21" t="str">
        <f t="shared" si="52"/>
        <v>Commercial - Small</v>
      </c>
      <c r="C21" s="264"/>
      <c r="D21" s="264">
        <f>D11/C11-1</f>
        <v>3.1991029319611286E-3</v>
      </c>
      <c r="E21" s="189">
        <v>2E-3</v>
      </c>
      <c r="F21" s="264">
        <f>E21</f>
        <v>2E-3</v>
      </c>
      <c r="G21" s="264">
        <f t="shared" ref="G21" si="54">F21</f>
        <v>2E-3</v>
      </c>
      <c r="H21" s="264">
        <f t="shared" ref="H21" si="55">G21</f>
        <v>2E-3</v>
      </c>
      <c r="I21" s="264">
        <f t="shared" ref="I21" si="56">H21</f>
        <v>2E-3</v>
      </c>
      <c r="J21" s="264">
        <f t="shared" ref="J21" si="57">I21</f>
        <v>2E-3</v>
      </c>
      <c r="K21" s="264">
        <f t="shared" ref="K21" si="58">J21</f>
        <v>2E-3</v>
      </c>
      <c r="L21" s="264">
        <f t="shared" ref="L21" si="59">K21</f>
        <v>2E-3</v>
      </c>
      <c r="M21" s="264">
        <f t="shared" ref="M21" si="60">L21</f>
        <v>2E-3</v>
      </c>
      <c r="N21" s="264">
        <f t="shared" ref="N21" si="61">M21</f>
        <v>2E-3</v>
      </c>
      <c r="O21" s="264">
        <f t="shared" ref="O21" si="62">N21</f>
        <v>2E-3</v>
      </c>
      <c r="P21" s="189">
        <v>2E-3</v>
      </c>
      <c r="Q21" s="264">
        <f t="shared" ref="Q21" si="63">P21</f>
        <v>2E-3</v>
      </c>
      <c r="R21" s="264">
        <f t="shared" ref="R21" si="64">Q21</f>
        <v>2E-3</v>
      </c>
      <c r="S21" s="264">
        <f t="shared" ref="S21" si="65">R21</f>
        <v>2E-3</v>
      </c>
      <c r="T21" s="264">
        <f t="shared" ref="T21" si="66">S21</f>
        <v>2E-3</v>
      </c>
      <c r="U21" s="264">
        <f t="shared" ref="U21" si="67">T21</f>
        <v>2E-3</v>
      </c>
      <c r="V21" s="264">
        <f t="shared" ref="V21" si="68">U21</f>
        <v>2E-3</v>
      </c>
      <c r="W21" s="264">
        <f t="shared" ref="W21" si="69">V21</f>
        <v>2E-3</v>
      </c>
      <c r="X21" s="264">
        <f t="shared" ref="X21" si="70">W21</f>
        <v>2E-3</v>
      </c>
      <c r="Y21" s="264">
        <f t="shared" ref="Y21" si="71">X21</f>
        <v>2E-3</v>
      </c>
      <c r="Z21" s="264">
        <f t="shared" ref="Z21" si="72">Y21</f>
        <v>2E-3</v>
      </c>
      <c r="AA21" s="264">
        <f t="shared" ref="AA21" si="73">Z21</f>
        <v>2E-3</v>
      </c>
      <c r="AB21" s="264">
        <f t="shared" ref="AB21" si="74">AA21</f>
        <v>2E-3</v>
      </c>
      <c r="AC21" s="264">
        <f t="shared" ref="AC21" si="75">AB21</f>
        <v>2E-3</v>
      </c>
      <c r="AD21" s="264">
        <f t="shared" ref="AD21" si="76">AC21</f>
        <v>2E-3</v>
      </c>
      <c r="AE21" s="264">
        <f t="shared" ref="AE21" si="77">AD21</f>
        <v>2E-3</v>
      </c>
      <c r="AF21" s="264">
        <f t="shared" ref="AF21" si="78">AE21</f>
        <v>2E-3</v>
      </c>
      <c r="AG21" s="264">
        <f t="shared" ref="AG21" si="79">AF21</f>
        <v>2E-3</v>
      </c>
    </row>
    <row r="22" spans="1:33">
      <c r="A22" s="9">
        <f t="shared" si="1"/>
        <v>19</v>
      </c>
      <c r="B22" t="str">
        <f t="shared" si="52"/>
        <v>Commercial - Med./Large</v>
      </c>
      <c r="C22" s="264"/>
      <c r="D22" s="264">
        <f t="shared" ref="D22" si="80">D12/C12-1</f>
        <v>3.1991029319613506E-3</v>
      </c>
      <c r="E22" s="189">
        <f>E21</f>
        <v>2E-3</v>
      </c>
      <c r="F22" s="264">
        <f t="shared" ref="F22:AG22" si="81">E22</f>
        <v>2E-3</v>
      </c>
      <c r="G22" s="264">
        <f t="shared" si="81"/>
        <v>2E-3</v>
      </c>
      <c r="H22" s="264">
        <f t="shared" si="81"/>
        <v>2E-3</v>
      </c>
      <c r="I22" s="264">
        <f t="shared" si="81"/>
        <v>2E-3</v>
      </c>
      <c r="J22" s="264">
        <f t="shared" si="81"/>
        <v>2E-3</v>
      </c>
      <c r="K22" s="264">
        <f t="shared" si="81"/>
        <v>2E-3</v>
      </c>
      <c r="L22" s="264">
        <f t="shared" si="81"/>
        <v>2E-3</v>
      </c>
      <c r="M22" s="264">
        <f t="shared" si="81"/>
        <v>2E-3</v>
      </c>
      <c r="N22" s="264">
        <f t="shared" si="81"/>
        <v>2E-3</v>
      </c>
      <c r="O22" s="264">
        <f t="shared" si="81"/>
        <v>2E-3</v>
      </c>
      <c r="P22" s="189">
        <f>P21</f>
        <v>2E-3</v>
      </c>
      <c r="Q22" s="264">
        <f t="shared" si="81"/>
        <v>2E-3</v>
      </c>
      <c r="R22" s="264">
        <f t="shared" si="81"/>
        <v>2E-3</v>
      </c>
      <c r="S22" s="264">
        <f t="shared" si="81"/>
        <v>2E-3</v>
      </c>
      <c r="T22" s="264">
        <f t="shared" si="81"/>
        <v>2E-3</v>
      </c>
      <c r="U22" s="264">
        <f t="shared" si="81"/>
        <v>2E-3</v>
      </c>
      <c r="V22" s="264">
        <f t="shared" si="81"/>
        <v>2E-3</v>
      </c>
      <c r="W22" s="264">
        <f t="shared" si="81"/>
        <v>2E-3</v>
      </c>
      <c r="X22" s="264">
        <f t="shared" si="81"/>
        <v>2E-3</v>
      </c>
      <c r="Y22" s="264">
        <f t="shared" si="81"/>
        <v>2E-3</v>
      </c>
      <c r="Z22" s="264">
        <f t="shared" si="81"/>
        <v>2E-3</v>
      </c>
      <c r="AA22" s="264">
        <f t="shared" si="81"/>
        <v>2E-3</v>
      </c>
      <c r="AB22" s="264">
        <f t="shared" si="81"/>
        <v>2E-3</v>
      </c>
      <c r="AC22" s="264">
        <f t="shared" si="81"/>
        <v>2E-3</v>
      </c>
      <c r="AD22" s="264">
        <f t="shared" si="81"/>
        <v>2E-3</v>
      </c>
      <c r="AE22" s="264">
        <f t="shared" si="81"/>
        <v>2E-3</v>
      </c>
      <c r="AF22" s="264">
        <f t="shared" si="81"/>
        <v>2E-3</v>
      </c>
      <c r="AG22" s="264">
        <f t="shared" si="81"/>
        <v>2E-3</v>
      </c>
    </row>
    <row r="23" spans="1:33">
      <c r="A23" s="9">
        <f t="shared" si="1"/>
        <v>20</v>
      </c>
      <c r="B23" t="str">
        <f t="shared" si="52"/>
        <v>Industrial</v>
      </c>
      <c r="C23" s="264"/>
      <c r="D23" s="264">
        <f t="shared" ref="D23" si="82">D13/C13-1</f>
        <v>0</v>
      </c>
      <c r="E23" s="189">
        <v>0</v>
      </c>
      <c r="F23" s="264">
        <f t="shared" ref="F23:AG23" si="83">E23</f>
        <v>0</v>
      </c>
      <c r="G23" s="264">
        <f t="shared" si="83"/>
        <v>0</v>
      </c>
      <c r="H23" s="264">
        <f t="shared" si="83"/>
        <v>0</v>
      </c>
      <c r="I23" s="264">
        <f t="shared" si="83"/>
        <v>0</v>
      </c>
      <c r="J23" s="264">
        <f t="shared" si="83"/>
        <v>0</v>
      </c>
      <c r="K23" s="264">
        <f t="shared" si="83"/>
        <v>0</v>
      </c>
      <c r="L23" s="264">
        <f t="shared" si="83"/>
        <v>0</v>
      </c>
      <c r="M23" s="264">
        <f t="shared" si="83"/>
        <v>0</v>
      </c>
      <c r="N23" s="264">
        <f t="shared" si="83"/>
        <v>0</v>
      </c>
      <c r="O23" s="264">
        <f t="shared" si="83"/>
        <v>0</v>
      </c>
      <c r="P23" s="189">
        <v>0</v>
      </c>
      <c r="Q23" s="264">
        <f t="shared" si="83"/>
        <v>0</v>
      </c>
      <c r="R23" s="264">
        <f t="shared" si="83"/>
        <v>0</v>
      </c>
      <c r="S23" s="264">
        <f t="shared" si="83"/>
        <v>0</v>
      </c>
      <c r="T23" s="264">
        <f t="shared" si="83"/>
        <v>0</v>
      </c>
      <c r="U23" s="264">
        <f t="shared" si="83"/>
        <v>0</v>
      </c>
      <c r="V23" s="264">
        <f t="shared" si="83"/>
        <v>0</v>
      </c>
      <c r="W23" s="264">
        <f t="shared" si="83"/>
        <v>0</v>
      </c>
      <c r="X23" s="264">
        <f t="shared" si="83"/>
        <v>0</v>
      </c>
      <c r="Y23" s="264">
        <f t="shared" si="83"/>
        <v>0</v>
      </c>
      <c r="Z23" s="264">
        <f t="shared" si="83"/>
        <v>0</v>
      </c>
      <c r="AA23" s="264">
        <f t="shared" si="83"/>
        <v>0</v>
      </c>
      <c r="AB23" s="264">
        <f t="shared" si="83"/>
        <v>0</v>
      </c>
      <c r="AC23" s="264">
        <f t="shared" si="83"/>
        <v>0</v>
      </c>
      <c r="AD23" s="264">
        <f t="shared" si="83"/>
        <v>0</v>
      </c>
      <c r="AE23" s="264">
        <f t="shared" si="83"/>
        <v>0</v>
      </c>
      <c r="AF23" s="264">
        <f t="shared" si="83"/>
        <v>0</v>
      </c>
      <c r="AG23" s="264">
        <f t="shared" si="83"/>
        <v>0</v>
      </c>
    </row>
    <row r="24" spans="1:33">
      <c r="A24" s="9">
        <f t="shared" si="1"/>
        <v>21</v>
      </c>
      <c r="B24" t="str">
        <f t="shared" si="52"/>
        <v>Agriculture</v>
      </c>
      <c r="C24" s="264"/>
      <c r="D24" s="264">
        <f t="shared" ref="D24" si="84">D14/C14-1</f>
        <v>7.4933526710176945E-3</v>
      </c>
      <c r="E24" s="189">
        <v>8.0000000000000002E-3</v>
      </c>
      <c r="F24" s="264">
        <f t="shared" ref="F24" si="85">E24</f>
        <v>8.0000000000000002E-3</v>
      </c>
      <c r="G24" s="264">
        <f t="shared" ref="G24" si="86">F24</f>
        <v>8.0000000000000002E-3</v>
      </c>
      <c r="H24" s="264">
        <f t="shared" ref="H24" si="87">G24</f>
        <v>8.0000000000000002E-3</v>
      </c>
      <c r="I24" s="264">
        <f t="shared" ref="I24" si="88">H24</f>
        <v>8.0000000000000002E-3</v>
      </c>
      <c r="J24" s="264">
        <f t="shared" ref="J24" si="89">I24</f>
        <v>8.0000000000000002E-3</v>
      </c>
      <c r="K24" s="264">
        <f t="shared" ref="K24" si="90">J24</f>
        <v>8.0000000000000002E-3</v>
      </c>
      <c r="L24" s="264">
        <f t="shared" ref="L24" si="91">K24</f>
        <v>8.0000000000000002E-3</v>
      </c>
      <c r="M24" s="264">
        <f t="shared" ref="M24" si="92">L24</f>
        <v>8.0000000000000002E-3</v>
      </c>
      <c r="N24" s="264">
        <f t="shared" ref="N24" si="93">M24</f>
        <v>8.0000000000000002E-3</v>
      </c>
      <c r="O24" s="264">
        <f t="shared" ref="O24" si="94">N24</f>
        <v>8.0000000000000002E-3</v>
      </c>
      <c r="P24" s="189">
        <v>5.0000000000000001E-3</v>
      </c>
      <c r="Q24" s="264">
        <f t="shared" ref="Q24" si="95">P24</f>
        <v>5.0000000000000001E-3</v>
      </c>
      <c r="R24" s="264">
        <f t="shared" ref="R24" si="96">Q24</f>
        <v>5.0000000000000001E-3</v>
      </c>
      <c r="S24" s="264">
        <f t="shared" ref="S24" si="97">R24</f>
        <v>5.0000000000000001E-3</v>
      </c>
      <c r="T24" s="264">
        <f t="shared" ref="T24" si="98">S24</f>
        <v>5.0000000000000001E-3</v>
      </c>
      <c r="U24" s="264">
        <f t="shared" ref="U24" si="99">T24</f>
        <v>5.0000000000000001E-3</v>
      </c>
      <c r="V24" s="264">
        <f t="shared" ref="V24" si="100">U24</f>
        <v>5.0000000000000001E-3</v>
      </c>
      <c r="W24" s="264">
        <f t="shared" ref="W24" si="101">V24</f>
        <v>5.0000000000000001E-3</v>
      </c>
      <c r="X24" s="264">
        <f t="shared" ref="X24" si="102">W24</f>
        <v>5.0000000000000001E-3</v>
      </c>
      <c r="Y24" s="264">
        <f t="shared" ref="Y24" si="103">X24</f>
        <v>5.0000000000000001E-3</v>
      </c>
      <c r="Z24" s="264">
        <f t="shared" ref="Z24" si="104">Y24</f>
        <v>5.0000000000000001E-3</v>
      </c>
      <c r="AA24" s="264">
        <f t="shared" ref="AA24" si="105">Z24</f>
        <v>5.0000000000000001E-3</v>
      </c>
      <c r="AB24" s="264">
        <f t="shared" ref="AB24" si="106">AA24</f>
        <v>5.0000000000000001E-3</v>
      </c>
      <c r="AC24" s="264">
        <f t="shared" ref="AC24" si="107">AB24</f>
        <v>5.0000000000000001E-3</v>
      </c>
      <c r="AD24" s="264">
        <f t="shared" ref="AD24" si="108">AC24</f>
        <v>5.0000000000000001E-3</v>
      </c>
      <c r="AE24" s="264">
        <f t="shared" ref="AE24" si="109">AD24</f>
        <v>5.0000000000000001E-3</v>
      </c>
      <c r="AF24" s="264">
        <f t="shared" ref="AF24" si="110">AE24</f>
        <v>5.0000000000000001E-3</v>
      </c>
      <c r="AG24" s="264">
        <f t="shared" ref="AG24" si="111">AF24</f>
        <v>5.0000000000000001E-3</v>
      </c>
    </row>
    <row r="25" spans="1:33">
      <c r="A25" s="9">
        <f t="shared" si="1"/>
        <v>22</v>
      </c>
      <c r="B25" t="str">
        <f t="shared" si="52"/>
        <v>Lighting</v>
      </c>
      <c r="C25" s="264"/>
      <c r="D25" s="264">
        <f t="shared" ref="D25" si="112">D15/C15-1</f>
        <v>-1.214651736572403E-2</v>
      </c>
      <c r="E25" s="189">
        <f>E23</f>
        <v>0</v>
      </c>
      <c r="F25" s="264">
        <f t="shared" ref="F25:AG25" si="113">E25</f>
        <v>0</v>
      </c>
      <c r="G25" s="264">
        <f t="shared" si="113"/>
        <v>0</v>
      </c>
      <c r="H25" s="264">
        <f t="shared" si="113"/>
        <v>0</v>
      </c>
      <c r="I25" s="264">
        <f t="shared" si="113"/>
        <v>0</v>
      </c>
      <c r="J25" s="264">
        <f t="shared" si="113"/>
        <v>0</v>
      </c>
      <c r="K25" s="264">
        <f t="shared" si="113"/>
        <v>0</v>
      </c>
      <c r="L25" s="264">
        <f t="shared" si="113"/>
        <v>0</v>
      </c>
      <c r="M25" s="264">
        <f t="shared" si="113"/>
        <v>0</v>
      </c>
      <c r="N25" s="264">
        <f t="shared" si="113"/>
        <v>0</v>
      </c>
      <c r="O25" s="264">
        <f t="shared" si="113"/>
        <v>0</v>
      </c>
      <c r="P25" s="189">
        <f>P23</f>
        <v>0</v>
      </c>
      <c r="Q25" s="264">
        <f t="shared" si="113"/>
        <v>0</v>
      </c>
      <c r="R25" s="264">
        <f t="shared" si="113"/>
        <v>0</v>
      </c>
      <c r="S25" s="264">
        <f t="shared" si="113"/>
        <v>0</v>
      </c>
      <c r="T25" s="264">
        <f t="shared" si="113"/>
        <v>0</v>
      </c>
      <c r="U25" s="264">
        <f t="shared" si="113"/>
        <v>0</v>
      </c>
      <c r="V25" s="264">
        <f t="shared" si="113"/>
        <v>0</v>
      </c>
      <c r="W25" s="264">
        <f t="shared" si="113"/>
        <v>0</v>
      </c>
      <c r="X25" s="264">
        <f t="shared" si="113"/>
        <v>0</v>
      </c>
      <c r="Y25" s="264">
        <f t="shared" si="113"/>
        <v>0</v>
      </c>
      <c r="Z25" s="264">
        <f t="shared" si="113"/>
        <v>0</v>
      </c>
      <c r="AA25" s="264">
        <f t="shared" si="113"/>
        <v>0</v>
      </c>
      <c r="AB25" s="264">
        <f t="shared" si="113"/>
        <v>0</v>
      </c>
      <c r="AC25" s="264">
        <f t="shared" si="113"/>
        <v>0</v>
      </c>
      <c r="AD25" s="264">
        <f t="shared" si="113"/>
        <v>0</v>
      </c>
      <c r="AE25" s="264">
        <f t="shared" si="113"/>
        <v>0</v>
      </c>
      <c r="AF25" s="264">
        <f t="shared" si="113"/>
        <v>0</v>
      </c>
      <c r="AG25" s="264">
        <f t="shared" si="113"/>
        <v>0</v>
      </c>
    </row>
    <row r="26" spans="1:33">
      <c r="A26" s="9">
        <f t="shared" si="1"/>
        <v>23</v>
      </c>
      <c r="C26" s="264"/>
      <c r="D26" s="264"/>
      <c r="E26" s="189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4"/>
      <c r="AC26" s="264"/>
      <c r="AD26" s="264"/>
      <c r="AE26" s="264"/>
      <c r="AF26" s="264"/>
      <c r="AG26" s="264"/>
    </row>
    <row r="27" spans="1:33">
      <c r="A27" s="9">
        <f t="shared" si="1"/>
        <v>24</v>
      </c>
      <c r="B27" s="105" t="s">
        <v>334</v>
      </c>
      <c r="C27" s="207">
        <v>2023</v>
      </c>
      <c r="D27" s="207">
        <v>2024</v>
      </c>
      <c r="E27" s="207">
        <v>2025</v>
      </c>
      <c r="F27" s="207">
        <f t="shared" ref="F27:V27" si="114">E27+1</f>
        <v>2026</v>
      </c>
      <c r="G27" s="207">
        <f t="shared" si="114"/>
        <v>2027</v>
      </c>
      <c r="H27" s="207">
        <f t="shared" si="114"/>
        <v>2028</v>
      </c>
      <c r="I27" s="207">
        <f t="shared" si="114"/>
        <v>2029</v>
      </c>
      <c r="J27" s="207">
        <f t="shared" si="114"/>
        <v>2030</v>
      </c>
      <c r="K27" s="207">
        <f t="shared" si="114"/>
        <v>2031</v>
      </c>
      <c r="L27" s="207">
        <f t="shared" si="114"/>
        <v>2032</v>
      </c>
      <c r="M27" s="207">
        <f t="shared" si="114"/>
        <v>2033</v>
      </c>
      <c r="N27" s="207">
        <f t="shared" si="114"/>
        <v>2034</v>
      </c>
      <c r="O27" s="207">
        <f t="shared" si="114"/>
        <v>2035</v>
      </c>
      <c r="P27" s="207">
        <f t="shared" si="114"/>
        <v>2036</v>
      </c>
      <c r="Q27" s="207">
        <f t="shared" si="114"/>
        <v>2037</v>
      </c>
      <c r="R27" s="207">
        <f t="shared" si="114"/>
        <v>2038</v>
      </c>
      <c r="S27" s="207">
        <f t="shared" si="114"/>
        <v>2039</v>
      </c>
      <c r="T27" s="207">
        <f t="shared" si="114"/>
        <v>2040</v>
      </c>
      <c r="U27" s="207">
        <f t="shared" si="114"/>
        <v>2041</v>
      </c>
      <c r="V27" s="207">
        <f t="shared" si="114"/>
        <v>2042</v>
      </c>
      <c r="W27" s="207">
        <f t="shared" ref="W27:AG27" si="115">V27+1</f>
        <v>2043</v>
      </c>
      <c r="X27" s="207">
        <f t="shared" si="115"/>
        <v>2044</v>
      </c>
      <c r="Y27" s="207">
        <f t="shared" si="115"/>
        <v>2045</v>
      </c>
      <c r="Z27" s="207">
        <f t="shared" si="115"/>
        <v>2046</v>
      </c>
      <c r="AA27" s="207">
        <f t="shared" si="115"/>
        <v>2047</v>
      </c>
      <c r="AB27" s="207">
        <f t="shared" si="115"/>
        <v>2048</v>
      </c>
      <c r="AC27" s="207">
        <f t="shared" si="115"/>
        <v>2049</v>
      </c>
      <c r="AD27" s="207">
        <f t="shared" si="115"/>
        <v>2050</v>
      </c>
      <c r="AE27" s="207">
        <f t="shared" si="115"/>
        <v>2051</v>
      </c>
      <c r="AF27" s="207">
        <f t="shared" si="115"/>
        <v>2052</v>
      </c>
      <c r="AG27" s="207">
        <f t="shared" si="115"/>
        <v>2053</v>
      </c>
    </row>
    <row r="28" spans="1:33">
      <c r="A28" s="9">
        <f t="shared" si="1"/>
        <v>25</v>
      </c>
      <c r="B28" t="str">
        <f t="shared" ref="B28:B33" si="116">B20</f>
        <v>Residential</v>
      </c>
      <c r="C28" s="354">
        <v>4.4303855577461544</v>
      </c>
      <c r="D28" s="263">
        <f>C28*(1+D52)</f>
        <v>4.4303855577461544</v>
      </c>
      <c r="E28" s="263">
        <f t="shared" ref="E28:AG28" si="117">D28*(1+E52)</f>
        <v>4.4303855577461544</v>
      </c>
      <c r="F28" s="263">
        <f t="shared" si="117"/>
        <v>4.4303855577461544</v>
      </c>
      <c r="G28" s="263">
        <f t="shared" si="117"/>
        <v>4.4303855577461544</v>
      </c>
      <c r="H28" s="263">
        <f t="shared" si="117"/>
        <v>4.4303855577461544</v>
      </c>
      <c r="I28" s="263">
        <f t="shared" si="117"/>
        <v>4.4303855577461544</v>
      </c>
      <c r="J28" s="263">
        <f t="shared" si="117"/>
        <v>4.4303855577461544</v>
      </c>
      <c r="K28" s="263">
        <f t="shared" si="117"/>
        <v>4.4303855577461544</v>
      </c>
      <c r="L28" s="263">
        <f t="shared" si="117"/>
        <v>4.4303855577461544</v>
      </c>
      <c r="M28" s="263">
        <f t="shared" si="117"/>
        <v>4.4303855577461544</v>
      </c>
      <c r="N28" s="263">
        <f t="shared" si="117"/>
        <v>4.4303855577461544</v>
      </c>
      <c r="O28" s="263">
        <f t="shared" si="117"/>
        <v>4.4303855577461544</v>
      </c>
      <c r="P28" s="263">
        <f t="shared" si="117"/>
        <v>4.4303855577461544</v>
      </c>
      <c r="Q28" s="263">
        <f t="shared" si="117"/>
        <v>4.4303855577461544</v>
      </c>
      <c r="R28" s="263">
        <f t="shared" si="117"/>
        <v>4.4303855577461544</v>
      </c>
      <c r="S28" s="263">
        <f t="shared" si="117"/>
        <v>4.4303855577461544</v>
      </c>
      <c r="T28" s="263">
        <f t="shared" si="117"/>
        <v>4.4303855577461544</v>
      </c>
      <c r="U28" s="263">
        <f t="shared" si="117"/>
        <v>4.4303855577461544</v>
      </c>
      <c r="V28" s="263">
        <f t="shared" si="117"/>
        <v>4.4303855577461544</v>
      </c>
      <c r="W28" s="263">
        <f t="shared" si="117"/>
        <v>4.4303855577461544</v>
      </c>
      <c r="X28" s="263">
        <f t="shared" si="117"/>
        <v>4.4303855577461544</v>
      </c>
      <c r="Y28" s="263">
        <f t="shared" si="117"/>
        <v>4.4303855577461544</v>
      </c>
      <c r="Z28" s="263">
        <f t="shared" si="117"/>
        <v>4.4303855577461544</v>
      </c>
      <c r="AA28" s="263">
        <f t="shared" si="117"/>
        <v>4.4303855577461544</v>
      </c>
      <c r="AB28" s="263">
        <f t="shared" si="117"/>
        <v>4.4303855577461544</v>
      </c>
      <c r="AC28" s="263">
        <f t="shared" si="117"/>
        <v>4.4303855577461544</v>
      </c>
      <c r="AD28" s="263">
        <f t="shared" si="117"/>
        <v>4.4303855577461544</v>
      </c>
      <c r="AE28" s="263">
        <f t="shared" si="117"/>
        <v>4.4303855577461544</v>
      </c>
      <c r="AF28" s="263">
        <f t="shared" si="117"/>
        <v>4.4303855577461544</v>
      </c>
      <c r="AG28" s="263">
        <f t="shared" si="117"/>
        <v>4.4303855577461544</v>
      </c>
    </row>
    <row r="29" spans="1:33">
      <c r="A29" s="9">
        <f t="shared" si="1"/>
        <v>26</v>
      </c>
      <c r="B29" t="str">
        <f t="shared" si="116"/>
        <v>Commercial - Small</v>
      </c>
      <c r="C29" s="354">
        <v>59.986686132769769</v>
      </c>
      <c r="D29" s="263">
        <f t="shared" ref="D29:AG29" si="118">C29*(1+D53)</f>
        <v>60.406592935699152</v>
      </c>
      <c r="E29" s="263">
        <f t="shared" si="118"/>
        <v>60.829439086249039</v>
      </c>
      <c r="F29" s="263">
        <f t="shared" si="118"/>
        <v>61.255245159852777</v>
      </c>
      <c r="G29" s="263">
        <f t="shared" si="118"/>
        <v>61.684031875971741</v>
      </c>
      <c r="H29" s="263">
        <f t="shared" si="118"/>
        <v>62.115820099103537</v>
      </c>
      <c r="I29" s="263">
        <f t="shared" si="118"/>
        <v>62.550630839797257</v>
      </c>
      <c r="J29" s="263">
        <f t="shared" si="118"/>
        <v>62.988485255675833</v>
      </c>
      <c r="K29" s="263">
        <f t="shared" si="118"/>
        <v>63.429404652465557</v>
      </c>
      <c r="L29" s="263">
        <f t="shared" si="118"/>
        <v>63.873410485032807</v>
      </c>
      <c r="M29" s="263">
        <f t="shared" si="118"/>
        <v>64.320524358428031</v>
      </c>
      <c r="N29" s="263">
        <f t="shared" si="118"/>
        <v>64.770768028937027</v>
      </c>
      <c r="O29" s="263">
        <f t="shared" si="118"/>
        <v>65.224163405139578</v>
      </c>
      <c r="P29" s="263">
        <f t="shared" si="118"/>
        <v>65.680732548975541</v>
      </c>
      <c r="Q29" s="263">
        <f t="shared" si="118"/>
        <v>66.14049767681837</v>
      </c>
      <c r="R29" s="263">
        <f t="shared" si="118"/>
        <v>66.603481160556086</v>
      </c>
      <c r="S29" s="263">
        <f t="shared" si="118"/>
        <v>67.069705528679975</v>
      </c>
      <c r="T29" s="263">
        <f t="shared" si="118"/>
        <v>67.539193467380727</v>
      </c>
      <c r="U29" s="263">
        <f t="shared" si="118"/>
        <v>68.011967821652391</v>
      </c>
      <c r="V29" s="263">
        <f t="shared" si="118"/>
        <v>68.488051596403949</v>
      </c>
      <c r="W29" s="263">
        <f t="shared" si="118"/>
        <v>68.967467957578776</v>
      </c>
      <c r="X29" s="263">
        <f t="shared" si="118"/>
        <v>69.450240233281818</v>
      </c>
      <c r="Y29" s="263">
        <f t="shared" si="118"/>
        <v>69.936391914914779</v>
      </c>
      <c r="Z29" s="263">
        <f t="shared" si="118"/>
        <v>70.425946658319177</v>
      </c>
      <c r="AA29" s="263">
        <f t="shared" si="118"/>
        <v>70.918928284927404</v>
      </c>
      <c r="AB29" s="263">
        <f t="shared" si="118"/>
        <v>71.415360782921894</v>
      </c>
      <c r="AC29" s="263">
        <f t="shared" si="118"/>
        <v>71.915268308402347</v>
      </c>
      <c r="AD29" s="263">
        <f t="shared" si="118"/>
        <v>72.41867518656116</v>
      </c>
      <c r="AE29" s="263">
        <f t="shared" si="118"/>
        <v>72.925605912867084</v>
      </c>
      <c r="AF29" s="263">
        <f t="shared" si="118"/>
        <v>73.436085154257142</v>
      </c>
      <c r="AG29" s="263">
        <f t="shared" si="118"/>
        <v>73.950137750336935</v>
      </c>
    </row>
    <row r="30" spans="1:33">
      <c r="A30" s="9">
        <f t="shared" si="1"/>
        <v>27</v>
      </c>
      <c r="B30" t="str">
        <f t="shared" si="116"/>
        <v>Commercial - Med./Large</v>
      </c>
      <c r="C30" s="354">
        <f>C29</f>
        <v>59.986686132769769</v>
      </c>
      <c r="D30" s="263">
        <f t="shared" ref="D30:AG30" si="119">C30*(1+D54)</f>
        <v>60.406592935699152</v>
      </c>
      <c r="E30" s="263">
        <f t="shared" si="119"/>
        <v>60.829439086249039</v>
      </c>
      <c r="F30" s="263">
        <f t="shared" si="119"/>
        <v>61.255245159852777</v>
      </c>
      <c r="G30" s="263">
        <f t="shared" si="119"/>
        <v>61.684031875971741</v>
      </c>
      <c r="H30" s="263">
        <f t="shared" si="119"/>
        <v>62.115820099103537</v>
      </c>
      <c r="I30" s="263">
        <f t="shared" si="119"/>
        <v>62.550630839797257</v>
      </c>
      <c r="J30" s="263">
        <f t="shared" si="119"/>
        <v>62.988485255675833</v>
      </c>
      <c r="K30" s="263">
        <f t="shared" si="119"/>
        <v>63.429404652465557</v>
      </c>
      <c r="L30" s="263">
        <f t="shared" si="119"/>
        <v>63.873410485032807</v>
      </c>
      <c r="M30" s="263">
        <f t="shared" si="119"/>
        <v>64.320524358428031</v>
      </c>
      <c r="N30" s="263">
        <f t="shared" si="119"/>
        <v>64.770768028937027</v>
      </c>
      <c r="O30" s="263">
        <f t="shared" si="119"/>
        <v>65.224163405139578</v>
      </c>
      <c r="P30" s="263">
        <f t="shared" si="119"/>
        <v>65.680732548975541</v>
      </c>
      <c r="Q30" s="263">
        <f t="shared" si="119"/>
        <v>66.14049767681837</v>
      </c>
      <c r="R30" s="263">
        <f t="shared" si="119"/>
        <v>66.603481160556086</v>
      </c>
      <c r="S30" s="263">
        <f t="shared" si="119"/>
        <v>67.069705528679975</v>
      </c>
      <c r="T30" s="263">
        <f t="shared" si="119"/>
        <v>67.539193467380727</v>
      </c>
      <c r="U30" s="263">
        <f t="shared" si="119"/>
        <v>68.011967821652391</v>
      </c>
      <c r="V30" s="263">
        <f t="shared" si="119"/>
        <v>68.488051596403949</v>
      </c>
      <c r="W30" s="263">
        <f t="shared" si="119"/>
        <v>68.967467957578776</v>
      </c>
      <c r="X30" s="263">
        <f t="shared" si="119"/>
        <v>69.450240233281818</v>
      </c>
      <c r="Y30" s="263">
        <f t="shared" si="119"/>
        <v>69.936391914914779</v>
      </c>
      <c r="Z30" s="263">
        <f t="shared" si="119"/>
        <v>70.425946658319177</v>
      </c>
      <c r="AA30" s="263">
        <f t="shared" si="119"/>
        <v>70.918928284927404</v>
      </c>
      <c r="AB30" s="263">
        <f t="shared" si="119"/>
        <v>71.415360782921894</v>
      </c>
      <c r="AC30" s="263">
        <f t="shared" si="119"/>
        <v>71.915268308402347</v>
      </c>
      <c r="AD30" s="263">
        <f t="shared" si="119"/>
        <v>72.41867518656116</v>
      </c>
      <c r="AE30" s="263">
        <f t="shared" si="119"/>
        <v>72.925605912867084</v>
      </c>
      <c r="AF30" s="263">
        <f t="shared" si="119"/>
        <v>73.436085154257142</v>
      </c>
      <c r="AG30" s="263">
        <f t="shared" si="119"/>
        <v>73.950137750336935</v>
      </c>
    </row>
    <row r="31" spans="1:33">
      <c r="A31" s="9">
        <f t="shared" si="1"/>
        <v>28</v>
      </c>
      <c r="B31" t="str">
        <f t="shared" si="116"/>
        <v>Industrial</v>
      </c>
      <c r="C31" s="354">
        <v>4425.4925482592462</v>
      </c>
      <c r="D31" s="263">
        <f t="shared" ref="D31:AG31" si="120">C31*(1+D55)</f>
        <v>4425.4925482592462</v>
      </c>
      <c r="E31" s="263">
        <f t="shared" si="120"/>
        <v>4425.4925482592462</v>
      </c>
      <c r="F31" s="263">
        <f t="shared" si="120"/>
        <v>4425.4925482592462</v>
      </c>
      <c r="G31" s="263">
        <f t="shared" si="120"/>
        <v>4425.4925482592462</v>
      </c>
      <c r="H31" s="263">
        <f t="shared" si="120"/>
        <v>4425.4925482592462</v>
      </c>
      <c r="I31" s="263">
        <f t="shared" si="120"/>
        <v>4425.4925482592462</v>
      </c>
      <c r="J31" s="263">
        <f t="shared" si="120"/>
        <v>4425.4925482592462</v>
      </c>
      <c r="K31" s="263">
        <f t="shared" si="120"/>
        <v>4425.4925482592462</v>
      </c>
      <c r="L31" s="263">
        <f t="shared" si="120"/>
        <v>4425.4925482592462</v>
      </c>
      <c r="M31" s="263">
        <f t="shared" si="120"/>
        <v>4425.4925482592462</v>
      </c>
      <c r="N31" s="263">
        <f t="shared" si="120"/>
        <v>4425.4925482592462</v>
      </c>
      <c r="O31" s="263">
        <f t="shared" si="120"/>
        <v>4425.4925482592462</v>
      </c>
      <c r="P31" s="263">
        <f t="shared" si="120"/>
        <v>4425.4925482592462</v>
      </c>
      <c r="Q31" s="263">
        <f t="shared" si="120"/>
        <v>4425.4925482592462</v>
      </c>
      <c r="R31" s="263">
        <f t="shared" si="120"/>
        <v>4425.4925482592462</v>
      </c>
      <c r="S31" s="263">
        <f t="shared" si="120"/>
        <v>4425.4925482592462</v>
      </c>
      <c r="T31" s="263">
        <f t="shared" si="120"/>
        <v>4425.4925482592462</v>
      </c>
      <c r="U31" s="263">
        <f t="shared" si="120"/>
        <v>4425.4925482592462</v>
      </c>
      <c r="V31" s="263">
        <f t="shared" si="120"/>
        <v>4425.4925482592462</v>
      </c>
      <c r="W31" s="263">
        <f t="shared" si="120"/>
        <v>4425.4925482592462</v>
      </c>
      <c r="X31" s="263">
        <f t="shared" si="120"/>
        <v>4425.4925482592462</v>
      </c>
      <c r="Y31" s="263">
        <f t="shared" si="120"/>
        <v>4425.4925482592462</v>
      </c>
      <c r="Z31" s="263">
        <f t="shared" si="120"/>
        <v>4425.4925482592462</v>
      </c>
      <c r="AA31" s="263">
        <f t="shared" si="120"/>
        <v>4425.4925482592462</v>
      </c>
      <c r="AB31" s="263">
        <f t="shared" si="120"/>
        <v>4425.4925482592462</v>
      </c>
      <c r="AC31" s="263">
        <f t="shared" si="120"/>
        <v>4425.4925482592462</v>
      </c>
      <c r="AD31" s="263">
        <f t="shared" si="120"/>
        <v>4425.4925482592462</v>
      </c>
      <c r="AE31" s="263">
        <f t="shared" si="120"/>
        <v>4425.4925482592462</v>
      </c>
      <c r="AF31" s="263">
        <f t="shared" si="120"/>
        <v>4425.4925482592462</v>
      </c>
      <c r="AG31" s="263">
        <f t="shared" si="120"/>
        <v>4425.4925482592462</v>
      </c>
    </row>
    <row r="32" spans="1:33">
      <c r="A32" s="9">
        <f t="shared" si="1"/>
        <v>29</v>
      </c>
      <c r="B32" t="str">
        <f t="shared" si="116"/>
        <v>Agriculture</v>
      </c>
      <c r="C32" s="354">
        <v>85.918985494350508</v>
      </c>
      <c r="D32" s="263">
        <f t="shared" ref="D32" si="121">C32*(1+D56)</f>
        <v>86.348580421822248</v>
      </c>
      <c r="E32" s="263">
        <f t="shared" ref="E32" si="122">D32*(1+E56)</f>
        <v>86.780323323931356</v>
      </c>
      <c r="F32" s="263">
        <f t="shared" ref="F32" si="123">E32*(1+F56)</f>
        <v>87.214224940551006</v>
      </c>
      <c r="G32" s="263">
        <f t="shared" ref="G32" si="124">F32*(1+G56)</f>
        <v>87.650296065253755</v>
      </c>
      <c r="H32" s="263">
        <f t="shared" ref="H32" si="125">G32*(1+H56)</f>
        <v>88.088547545580013</v>
      </c>
      <c r="I32" s="263">
        <f t="shared" ref="I32" si="126">H32*(1+I56)</f>
        <v>88.528990283307905</v>
      </c>
      <c r="J32" s="263">
        <f t="shared" ref="J32" si="127">I32*(1+J56)</f>
        <v>88.971635234724431</v>
      </c>
      <c r="K32" s="263">
        <f t="shared" ref="K32" si="128">J32*(1+K56)</f>
        <v>89.416493410898042</v>
      </c>
      <c r="L32" s="263">
        <f t="shared" ref="L32" si="129">K32*(1+L56)</f>
        <v>89.863575877952528</v>
      </c>
      <c r="M32" s="263">
        <f t="shared" ref="M32" si="130">L32*(1+M56)</f>
        <v>90.31289375734228</v>
      </c>
      <c r="N32" s="263">
        <f t="shared" ref="N32" si="131">M32*(1+N56)</f>
        <v>90.76445822612898</v>
      </c>
      <c r="O32" s="263">
        <f t="shared" ref="O32" si="132">N32*(1+O56)</f>
        <v>91.218280517259615</v>
      </c>
      <c r="P32" s="263">
        <f t="shared" ref="P32" si="133">O32*(1+P56)</f>
        <v>91.674371919845896</v>
      </c>
      <c r="Q32" s="263">
        <f t="shared" ref="Q32" si="134">P32*(1+Q56)</f>
        <v>92.132743779445121</v>
      </c>
      <c r="R32" s="263">
        <f t="shared" ref="R32" si="135">Q32*(1+R56)</f>
        <v>92.59340749834233</v>
      </c>
      <c r="S32" s="263">
        <f t="shared" ref="S32" si="136">R32*(1+S56)</f>
        <v>93.056374535834038</v>
      </c>
      <c r="T32" s="263">
        <f t="shared" ref="T32" si="137">S32*(1+T56)</f>
        <v>93.521656408513195</v>
      </c>
      <c r="U32" s="263">
        <f t="shared" ref="U32" si="138">T32*(1+U56)</f>
        <v>93.989264690555757</v>
      </c>
      <c r="V32" s="263">
        <f t="shared" ref="V32" si="139">U32*(1+V56)</f>
        <v>94.459211014008531</v>
      </c>
      <c r="W32" s="263">
        <f t="shared" ref="W32" si="140">V32*(1+W56)</f>
        <v>94.931507069078563</v>
      </c>
      <c r="X32" s="263">
        <f t="shared" ref="X32" si="141">W32*(1+X56)</f>
        <v>95.40616460442395</v>
      </c>
      <c r="Y32" s="263">
        <f t="shared" ref="Y32" si="142">X32*(1+Y56)</f>
        <v>95.883195427446054</v>
      </c>
      <c r="Z32" s="263">
        <f t="shared" ref="Z32" si="143">Y32*(1+Z56)</f>
        <v>96.362611404583276</v>
      </c>
      <c r="AA32" s="263">
        <f t="shared" ref="AA32" si="144">Z32*(1+AA56)</f>
        <v>96.844424461606181</v>
      </c>
      <c r="AB32" s="263">
        <f t="shared" ref="AB32" si="145">AA32*(1+AB56)</f>
        <v>97.328646583914207</v>
      </c>
      <c r="AC32" s="263">
        <f t="shared" ref="AC32" si="146">AB32*(1+AC56)</f>
        <v>97.815289816833769</v>
      </c>
      <c r="AD32" s="263">
        <f t="shared" ref="AD32" si="147">AC32*(1+AD56)</f>
        <v>98.30436626591792</v>
      </c>
      <c r="AE32" s="263">
        <f t="shared" ref="AE32" si="148">AD32*(1+AE56)</f>
        <v>98.795888097247499</v>
      </c>
      <c r="AF32" s="263">
        <f t="shared" ref="AF32" si="149">AE32*(1+AF56)</f>
        <v>99.289867537733727</v>
      </c>
      <c r="AG32" s="263">
        <f t="shared" ref="AG32" si="150">AF32*(1+AG56)</f>
        <v>99.786316875422386</v>
      </c>
    </row>
    <row r="33" spans="1:33">
      <c r="A33" s="9">
        <f t="shared" si="1"/>
        <v>30</v>
      </c>
      <c r="B33" t="str">
        <f t="shared" si="116"/>
        <v>Lighting</v>
      </c>
      <c r="C33" s="354">
        <v>14.658378202695008</v>
      </c>
      <c r="D33" s="263">
        <f t="shared" ref="D33:AG33" si="151">C33*(1+D57)</f>
        <v>14.658378202695008</v>
      </c>
      <c r="E33" s="263">
        <f t="shared" si="151"/>
        <v>14.658378202695008</v>
      </c>
      <c r="F33" s="263">
        <f t="shared" si="151"/>
        <v>14.658378202695008</v>
      </c>
      <c r="G33" s="263">
        <f t="shared" si="151"/>
        <v>14.658378202695008</v>
      </c>
      <c r="H33" s="263">
        <f t="shared" si="151"/>
        <v>14.658378202695008</v>
      </c>
      <c r="I33" s="263">
        <f t="shared" si="151"/>
        <v>14.658378202695008</v>
      </c>
      <c r="J33" s="263">
        <f t="shared" si="151"/>
        <v>14.658378202695008</v>
      </c>
      <c r="K33" s="263">
        <f t="shared" si="151"/>
        <v>14.658378202695008</v>
      </c>
      <c r="L33" s="263">
        <f t="shared" si="151"/>
        <v>14.658378202695008</v>
      </c>
      <c r="M33" s="263">
        <f t="shared" si="151"/>
        <v>14.658378202695008</v>
      </c>
      <c r="N33" s="263">
        <f t="shared" si="151"/>
        <v>14.658378202695008</v>
      </c>
      <c r="O33" s="263">
        <f t="shared" si="151"/>
        <v>14.658378202695008</v>
      </c>
      <c r="P33" s="263">
        <f t="shared" si="151"/>
        <v>14.658378202695008</v>
      </c>
      <c r="Q33" s="263">
        <f t="shared" si="151"/>
        <v>14.658378202695008</v>
      </c>
      <c r="R33" s="263">
        <f t="shared" si="151"/>
        <v>14.658378202695008</v>
      </c>
      <c r="S33" s="263">
        <f t="shared" si="151"/>
        <v>14.658378202695008</v>
      </c>
      <c r="T33" s="263">
        <f t="shared" si="151"/>
        <v>14.658378202695008</v>
      </c>
      <c r="U33" s="263">
        <f t="shared" si="151"/>
        <v>14.658378202695008</v>
      </c>
      <c r="V33" s="263">
        <f t="shared" si="151"/>
        <v>14.658378202695008</v>
      </c>
      <c r="W33" s="263">
        <f t="shared" si="151"/>
        <v>14.658378202695008</v>
      </c>
      <c r="X33" s="263">
        <f t="shared" si="151"/>
        <v>14.658378202695008</v>
      </c>
      <c r="Y33" s="263">
        <f t="shared" si="151"/>
        <v>14.658378202695008</v>
      </c>
      <c r="Z33" s="263">
        <f t="shared" si="151"/>
        <v>14.658378202695008</v>
      </c>
      <c r="AA33" s="263">
        <f t="shared" si="151"/>
        <v>14.658378202695008</v>
      </c>
      <c r="AB33" s="263">
        <f t="shared" si="151"/>
        <v>14.658378202695008</v>
      </c>
      <c r="AC33" s="263">
        <f t="shared" si="151"/>
        <v>14.658378202695008</v>
      </c>
      <c r="AD33" s="263">
        <f t="shared" si="151"/>
        <v>14.658378202695008</v>
      </c>
      <c r="AE33" s="263">
        <f t="shared" si="151"/>
        <v>14.658378202695008</v>
      </c>
      <c r="AF33" s="263">
        <f t="shared" si="151"/>
        <v>14.658378202695008</v>
      </c>
      <c r="AG33" s="263">
        <f t="shared" si="151"/>
        <v>14.658378202695008</v>
      </c>
    </row>
    <row r="34" spans="1:33">
      <c r="A34" s="9">
        <f t="shared" si="1"/>
        <v>31</v>
      </c>
      <c r="B34" t="s">
        <v>289</v>
      </c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  <c r="AF34" s="263"/>
      <c r="AG34" s="263"/>
    </row>
    <row r="35" spans="1:33">
      <c r="A35" s="9">
        <f t="shared" si="1"/>
        <v>32</v>
      </c>
      <c r="B35" s="105" t="s">
        <v>278</v>
      </c>
      <c r="C35" s="264"/>
      <c r="D35" s="264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263"/>
      <c r="AF35" s="263"/>
      <c r="AG35" s="263"/>
    </row>
    <row r="36" spans="1:33">
      <c r="A36" s="9">
        <f t="shared" si="1"/>
        <v>33</v>
      </c>
      <c r="B36" t="str">
        <f t="shared" ref="B36:B41" si="152">B28</f>
        <v>Residential</v>
      </c>
      <c r="C36" s="264"/>
      <c r="D36" s="189">
        <v>0.01</v>
      </c>
      <c r="E36" s="264">
        <f t="shared" ref="E36:F36" si="153">D36</f>
        <v>0.01</v>
      </c>
      <c r="F36" s="264">
        <f t="shared" si="153"/>
        <v>0.01</v>
      </c>
      <c r="G36" s="189">
        <f>D36</f>
        <v>0.01</v>
      </c>
      <c r="H36" s="264">
        <f t="shared" ref="H36:M36" si="154">G36</f>
        <v>0.01</v>
      </c>
      <c r="I36" s="264">
        <f t="shared" si="154"/>
        <v>0.01</v>
      </c>
      <c r="J36" s="264">
        <f t="shared" si="154"/>
        <v>0.01</v>
      </c>
      <c r="K36" s="264">
        <f t="shared" si="154"/>
        <v>0.01</v>
      </c>
      <c r="L36" s="264">
        <f t="shared" si="154"/>
        <v>0.01</v>
      </c>
      <c r="M36" s="264">
        <f t="shared" si="154"/>
        <v>0.01</v>
      </c>
      <c r="N36" s="264">
        <f t="shared" ref="N36:T36" si="155">M36</f>
        <v>0.01</v>
      </c>
      <c r="O36" s="264">
        <f t="shared" si="155"/>
        <v>0.01</v>
      </c>
      <c r="P36" s="189">
        <f>G36</f>
        <v>0.01</v>
      </c>
      <c r="Q36" s="264">
        <f t="shared" si="155"/>
        <v>0.01</v>
      </c>
      <c r="R36" s="264">
        <f t="shared" si="155"/>
        <v>0.01</v>
      </c>
      <c r="S36" s="264">
        <f t="shared" si="155"/>
        <v>0.01</v>
      </c>
      <c r="T36" s="264">
        <f t="shared" si="155"/>
        <v>0.01</v>
      </c>
      <c r="U36" s="189">
        <f>M36</f>
        <v>0.01</v>
      </c>
      <c r="V36" s="264">
        <f t="shared" ref="V36:AG36" si="156">U36</f>
        <v>0.01</v>
      </c>
      <c r="W36" s="264">
        <f t="shared" si="156"/>
        <v>0.01</v>
      </c>
      <c r="X36" s="264">
        <f t="shared" si="156"/>
        <v>0.01</v>
      </c>
      <c r="Y36" s="264">
        <f t="shared" si="156"/>
        <v>0.01</v>
      </c>
      <c r="Z36" s="264">
        <f t="shared" si="156"/>
        <v>0.01</v>
      </c>
      <c r="AA36" s="264">
        <f t="shared" si="156"/>
        <v>0.01</v>
      </c>
      <c r="AB36" s="264">
        <f t="shared" si="156"/>
        <v>0.01</v>
      </c>
      <c r="AC36" s="264">
        <f t="shared" si="156"/>
        <v>0.01</v>
      </c>
      <c r="AD36" s="264">
        <f t="shared" si="156"/>
        <v>0.01</v>
      </c>
      <c r="AE36" s="264">
        <f t="shared" si="156"/>
        <v>0.01</v>
      </c>
      <c r="AF36" s="264">
        <f t="shared" si="156"/>
        <v>0.01</v>
      </c>
      <c r="AG36" s="264">
        <f t="shared" si="156"/>
        <v>0.01</v>
      </c>
    </row>
    <row r="37" spans="1:33">
      <c r="A37" s="9">
        <f t="shared" si="1"/>
        <v>34</v>
      </c>
      <c r="B37" t="str">
        <f t="shared" si="152"/>
        <v>Commercial - Small</v>
      </c>
      <c r="C37" s="264"/>
      <c r="D37" s="189">
        <v>1.4999999999999999E-2</v>
      </c>
      <c r="E37" s="264">
        <f t="shared" ref="E37" si="157">D37</f>
        <v>1.4999999999999999E-2</v>
      </c>
      <c r="F37" s="264">
        <f t="shared" ref="F37" si="158">E37</f>
        <v>1.4999999999999999E-2</v>
      </c>
      <c r="G37" s="189">
        <f t="shared" ref="G37:G41" si="159">D37</f>
        <v>1.4999999999999999E-2</v>
      </c>
      <c r="H37" s="264">
        <f t="shared" ref="H37" si="160">G37</f>
        <v>1.4999999999999999E-2</v>
      </c>
      <c r="I37" s="264">
        <f t="shared" ref="I37" si="161">H37</f>
        <v>1.4999999999999999E-2</v>
      </c>
      <c r="J37" s="264">
        <f t="shared" ref="J37" si="162">I37</f>
        <v>1.4999999999999999E-2</v>
      </c>
      <c r="K37" s="264">
        <f t="shared" ref="K37" si="163">J37</f>
        <v>1.4999999999999999E-2</v>
      </c>
      <c r="L37" s="264">
        <f t="shared" ref="L37:M37" si="164">K37</f>
        <v>1.4999999999999999E-2</v>
      </c>
      <c r="M37" s="264">
        <f t="shared" si="164"/>
        <v>1.4999999999999999E-2</v>
      </c>
      <c r="N37" s="264">
        <f t="shared" ref="N37" si="165">M37</f>
        <v>1.4999999999999999E-2</v>
      </c>
      <c r="O37" s="264">
        <f t="shared" ref="O37" si="166">N37</f>
        <v>1.4999999999999999E-2</v>
      </c>
      <c r="P37" s="189">
        <f t="shared" ref="P37:P41" si="167">G37</f>
        <v>1.4999999999999999E-2</v>
      </c>
      <c r="Q37" s="264">
        <f t="shared" ref="Q37" si="168">P37</f>
        <v>1.4999999999999999E-2</v>
      </c>
      <c r="R37" s="264">
        <f t="shared" ref="R37" si="169">Q37</f>
        <v>1.4999999999999999E-2</v>
      </c>
      <c r="S37" s="264">
        <f t="shared" ref="S37" si="170">R37</f>
        <v>1.4999999999999999E-2</v>
      </c>
      <c r="T37" s="264">
        <f t="shared" ref="T37" si="171">S37</f>
        <v>1.4999999999999999E-2</v>
      </c>
      <c r="U37" s="189">
        <f t="shared" ref="U37:U41" si="172">M37</f>
        <v>1.4999999999999999E-2</v>
      </c>
      <c r="V37" s="264">
        <f t="shared" ref="V37" si="173">U37</f>
        <v>1.4999999999999999E-2</v>
      </c>
      <c r="W37" s="264">
        <f t="shared" ref="W37" si="174">V37</f>
        <v>1.4999999999999999E-2</v>
      </c>
      <c r="X37" s="264">
        <f t="shared" ref="X37" si="175">W37</f>
        <v>1.4999999999999999E-2</v>
      </c>
      <c r="Y37" s="264">
        <f t="shared" ref="Y37" si="176">X37</f>
        <v>1.4999999999999999E-2</v>
      </c>
      <c r="Z37" s="264">
        <f t="shared" ref="Z37" si="177">Y37</f>
        <v>1.4999999999999999E-2</v>
      </c>
      <c r="AA37" s="264">
        <f t="shared" ref="AA37" si="178">Z37</f>
        <v>1.4999999999999999E-2</v>
      </c>
      <c r="AB37" s="264">
        <f t="shared" ref="AB37" si="179">AA37</f>
        <v>1.4999999999999999E-2</v>
      </c>
      <c r="AC37" s="264">
        <f t="shared" ref="AC37" si="180">AB37</f>
        <v>1.4999999999999999E-2</v>
      </c>
      <c r="AD37" s="264">
        <f t="shared" ref="AD37" si="181">AC37</f>
        <v>1.4999999999999999E-2</v>
      </c>
      <c r="AE37" s="264">
        <f t="shared" ref="AE37" si="182">AD37</f>
        <v>1.4999999999999999E-2</v>
      </c>
      <c r="AF37" s="264">
        <f t="shared" ref="AF37" si="183">AE37</f>
        <v>1.4999999999999999E-2</v>
      </c>
      <c r="AG37" s="264">
        <f t="shared" ref="AG37" si="184">AF37</f>
        <v>1.4999999999999999E-2</v>
      </c>
    </row>
    <row r="38" spans="1:33">
      <c r="A38" s="9">
        <f t="shared" si="1"/>
        <v>35</v>
      </c>
      <c r="B38" t="str">
        <f t="shared" si="152"/>
        <v>Commercial - Med./Large</v>
      </c>
      <c r="C38" s="264"/>
      <c r="D38" s="189">
        <f>D37</f>
        <v>1.4999999999999999E-2</v>
      </c>
      <c r="E38" s="264">
        <f t="shared" ref="E38:F38" si="185">D38</f>
        <v>1.4999999999999999E-2</v>
      </c>
      <c r="F38" s="264">
        <f t="shared" si="185"/>
        <v>1.4999999999999999E-2</v>
      </c>
      <c r="G38" s="189">
        <f t="shared" si="159"/>
        <v>1.4999999999999999E-2</v>
      </c>
      <c r="H38" s="264">
        <f t="shared" ref="H38:M38" si="186">G38</f>
        <v>1.4999999999999999E-2</v>
      </c>
      <c r="I38" s="264">
        <f t="shared" si="186"/>
        <v>1.4999999999999999E-2</v>
      </c>
      <c r="J38" s="264">
        <f t="shared" si="186"/>
        <v>1.4999999999999999E-2</v>
      </c>
      <c r="K38" s="264">
        <f t="shared" si="186"/>
        <v>1.4999999999999999E-2</v>
      </c>
      <c r="L38" s="264">
        <f t="shared" si="186"/>
        <v>1.4999999999999999E-2</v>
      </c>
      <c r="M38" s="264">
        <f t="shared" si="186"/>
        <v>1.4999999999999999E-2</v>
      </c>
      <c r="N38" s="264">
        <f t="shared" ref="N38:T38" si="187">M38</f>
        <v>1.4999999999999999E-2</v>
      </c>
      <c r="O38" s="264">
        <f t="shared" si="187"/>
        <v>1.4999999999999999E-2</v>
      </c>
      <c r="P38" s="189">
        <f t="shared" si="167"/>
        <v>1.4999999999999999E-2</v>
      </c>
      <c r="Q38" s="264">
        <f t="shared" si="187"/>
        <v>1.4999999999999999E-2</v>
      </c>
      <c r="R38" s="264">
        <f t="shared" si="187"/>
        <v>1.4999999999999999E-2</v>
      </c>
      <c r="S38" s="264">
        <f t="shared" si="187"/>
        <v>1.4999999999999999E-2</v>
      </c>
      <c r="T38" s="264">
        <f t="shared" si="187"/>
        <v>1.4999999999999999E-2</v>
      </c>
      <c r="U38" s="189">
        <f t="shared" si="172"/>
        <v>1.4999999999999999E-2</v>
      </c>
      <c r="V38" s="264">
        <f t="shared" ref="V38:AG38" si="188">U38</f>
        <v>1.4999999999999999E-2</v>
      </c>
      <c r="W38" s="264">
        <f t="shared" si="188"/>
        <v>1.4999999999999999E-2</v>
      </c>
      <c r="X38" s="264">
        <f t="shared" si="188"/>
        <v>1.4999999999999999E-2</v>
      </c>
      <c r="Y38" s="264">
        <f t="shared" si="188"/>
        <v>1.4999999999999999E-2</v>
      </c>
      <c r="Z38" s="264">
        <f t="shared" si="188"/>
        <v>1.4999999999999999E-2</v>
      </c>
      <c r="AA38" s="264">
        <f t="shared" si="188"/>
        <v>1.4999999999999999E-2</v>
      </c>
      <c r="AB38" s="264">
        <f t="shared" si="188"/>
        <v>1.4999999999999999E-2</v>
      </c>
      <c r="AC38" s="264">
        <f t="shared" si="188"/>
        <v>1.4999999999999999E-2</v>
      </c>
      <c r="AD38" s="264">
        <f t="shared" si="188"/>
        <v>1.4999999999999999E-2</v>
      </c>
      <c r="AE38" s="264">
        <f t="shared" si="188"/>
        <v>1.4999999999999999E-2</v>
      </c>
      <c r="AF38" s="264">
        <f t="shared" si="188"/>
        <v>1.4999999999999999E-2</v>
      </c>
      <c r="AG38" s="264">
        <f t="shared" si="188"/>
        <v>1.4999999999999999E-2</v>
      </c>
    </row>
    <row r="39" spans="1:33">
      <c r="A39" s="9">
        <f t="shared" si="1"/>
        <v>36</v>
      </c>
      <c r="B39" t="str">
        <f t="shared" si="152"/>
        <v>Industrial</v>
      </c>
      <c r="C39" s="264"/>
      <c r="D39" s="189">
        <v>0.01</v>
      </c>
      <c r="E39" s="264">
        <f t="shared" ref="E39:F39" si="189">D39</f>
        <v>0.01</v>
      </c>
      <c r="F39" s="264">
        <f t="shared" si="189"/>
        <v>0.01</v>
      </c>
      <c r="G39" s="189">
        <f t="shared" si="159"/>
        <v>0.01</v>
      </c>
      <c r="H39" s="264">
        <f t="shared" ref="H39:M39" si="190">G39</f>
        <v>0.01</v>
      </c>
      <c r="I39" s="264">
        <f t="shared" si="190"/>
        <v>0.01</v>
      </c>
      <c r="J39" s="264">
        <f t="shared" si="190"/>
        <v>0.01</v>
      </c>
      <c r="K39" s="264">
        <f t="shared" si="190"/>
        <v>0.01</v>
      </c>
      <c r="L39" s="264">
        <f t="shared" si="190"/>
        <v>0.01</v>
      </c>
      <c r="M39" s="264">
        <f t="shared" si="190"/>
        <v>0.01</v>
      </c>
      <c r="N39" s="264">
        <f t="shared" ref="N39:T39" si="191">M39</f>
        <v>0.01</v>
      </c>
      <c r="O39" s="264">
        <f t="shared" si="191"/>
        <v>0.01</v>
      </c>
      <c r="P39" s="189">
        <f t="shared" si="167"/>
        <v>0.01</v>
      </c>
      <c r="Q39" s="264">
        <f t="shared" si="191"/>
        <v>0.01</v>
      </c>
      <c r="R39" s="264">
        <f t="shared" si="191"/>
        <v>0.01</v>
      </c>
      <c r="S39" s="264">
        <f t="shared" si="191"/>
        <v>0.01</v>
      </c>
      <c r="T39" s="264">
        <f t="shared" si="191"/>
        <v>0.01</v>
      </c>
      <c r="U39" s="189">
        <f t="shared" si="172"/>
        <v>0.01</v>
      </c>
      <c r="V39" s="264">
        <f t="shared" ref="V39:AG39" si="192">U39</f>
        <v>0.01</v>
      </c>
      <c r="W39" s="264">
        <f t="shared" si="192"/>
        <v>0.01</v>
      </c>
      <c r="X39" s="264">
        <f t="shared" si="192"/>
        <v>0.01</v>
      </c>
      <c r="Y39" s="264">
        <f t="shared" si="192"/>
        <v>0.01</v>
      </c>
      <c r="Z39" s="264">
        <f t="shared" si="192"/>
        <v>0.01</v>
      </c>
      <c r="AA39" s="264">
        <f t="shared" si="192"/>
        <v>0.01</v>
      </c>
      <c r="AB39" s="264">
        <f t="shared" si="192"/>
        <v>0.01</v>
      </c>
      <c r="AC39" s="264">
        <f t="shared" si="192"/>
        <v>0.01</v>
      </c>
      <c r="AD39" s="264">
        <f t="shared" si="192"/>
        <v>0.01</v>
      </c>
      <c r="AE39" s="264">
        <f t="shared" si="192"/>
        <v>0.01</v>
      </c>
      <c r="AF39" s="264">
        <f t="shared" si="192"/>
        <v>0.01</v>
      </c>
      <c r="AG39" s="264">
        <f t="shared" si="192"/>
        <v>0.01</v>
      </c>
    </row>
    <row r="40" spans="1:33">
      <c r="A40" s="9">
        <f t="shared" si="1"/>
        <v>37</v>
      </c>
      <c r="B40" t="str">
        <f t="shared" si="152"/>
        <v>Agriculture</v>
      </c>
      <c r="C40" s="264"/>
      <c r="D40" s="189">
        <v>0.01</v>
      </c>
      <c r="E40" s="264">
        <f t="shared" ref="E40" si="193">D40</f>
        <v>0.01</v>
      </c>
      <c r="F40" s="264">
        <f t="shared" ref="F40" si="194">E40</f>
        <v>0.01</v>
      </c>
      <c r="G40" s="189">
        <f t="shared" ref="G40" si="195">D40</f>
        <v>0.01</v>
      </c>
      <c r="H40" s="264">
        <f t="shared" ref="H40" si="196">G40</f>
        <v>0.01</v>
      </c>
      <c r="I40" s="264">
        <f t="shared" ref="I40" si="197">H40</f>
        <v>0.01</v>
      </c>
      <c r="J40" s="264">
        <f t="shared" ref="J40" si="198">I40</f>
        <v>0.01</v>
      </c>
      <c r="K40" s="264">
        <f t="shared" ref="K40" si="199">J40</f>
        <v>0.01</v>
      </c>
      <c r="L40" s="264">
        <f t="shared" ref="L40:M40" si="200">K40</f>
        <v>0.01</v>
      </c>
      <c r="M40" s="264">
        <f t="shared" si="200"/>
        <v>0.01</v>
      </c>
      <c r="N40" s="264">
        <f t="shared" ref="N40" si="201">M40</f>
        <v>0.01</v>
      </c>
      <c r="O40" s="264">
        <f t="shared" ref="O40" si="202">N40</f>
        <v>0.01</v>
      </c>
      <c r="P40" s="189">
        <f t="shared" si="167"/>
        <v>0.01</v>
      </c>
      <c r="Q40" s="264">
        <f t="shared" ref="Q40" si="203">P40</f>
        <v>0.01</v>
      </c>
      <c r="R40" s="264">
        <f t="shared" ref="R40" si="204">Q40</f>
        <v>0.01</v>
      </c>
      <c r="S40" s="264">
        <f t="shared" ref="S40" si="205">R40</f>
        <v>0.01</v>
      </c>
      <c r="T40" s="264">
        <f t="shared" ref="T40" si="206">S40</f>
        <v>0.01</v>
      </c>
      <c r="U40" s="189">
        <f t="shared" ref="U40" si="207">M40</f>
        <v>0.01</v>
      </c>
      <c r="V40" s="264">
        <f t="shared" ref="V40" si="208">U40</f>
        <v>0.01</v>
      </c>
      <c r="W40" s="264">
        <f t="shared" ref="W40" si="209">V40</f>
        <v>0.01</v>
      </c>
      <c r="X40" s="264">
        <f t="shared" ref="X40" si="210">W40</f>
        <v>0.01</v>
      </c>
      <c r="Y40" s="264">
        <f t="shared" ref="Y40" si="211">X40</f>
        <v>0.01</v>
      </c>
      <c r="Z40" s="264">
        <f t="shared" ref="Z40" si="212">Y40</f>
        <v>0.01</v>
      </c>
      <c r="AA40" s="264">
        <f t="shared" ref="AA40" si="213">Z40</f>
        <v>0.01</v>
      </c>
      <c r="AB40" s="264">
        <f t="shared" ref="AB40" si="214">AA40</f>
        <v>0.01</v>
      </c>
      <c r="AC40" s="264">
        <f t="shared" ref="AC40" si="215">AB40</f>
        <v>0.01</v>
      </c>
      <c r="AD40" s="264">
        <f t="shared" ref="AD40" si="216">AC40</f>
        <v>0.01</v>
      </c>
      <c r="AE40" s="264">
        <f t="shared" ref="AE40" si="217">AD40</f>
        <v>0.01</v>
      </c>
      <c r="AF40" s="264">
        <f t="shared" ref="AF40" si="218">AE40</f>
        <v>0.01</v>
      </c>
      <c r="AG40" s="264">
        <f t="shared" ref="AG40" si="219">AF40</f>
        <v>0.01</v>
      </c>
    </row>
    <row r="41" spans="1:33">
      <c r="A41" s="9">
        <f t="shared" si="1"/>
        <v>38</v>
      </c>
      <c r="B41" t="str">
        <f t="shared" si="152"/>
        <v>Lighting</v>
      </c>
      <c r="C41" s="264"/>
      <c r="D41" s="189">
        <v>0</v>
      </c>
      <c r="E41" s="264">
        <f t="shared" ref="E41:F41" si="220">D41</f>
        <v>0</v>
      </c>
      <c r="F41" s="264">
        <f t="shared" si="220"/>
        <v>0</v>
      </c>
      <c r="G41" s="189">
        <f t="shared" si="159"/>
        <v>0</v>
      </c>
      <c r="H41" s="264">
        <f t="shared" ref="H41:M41" si="221">G41</f>
        <v>0</v>
      </c>
      <c r="I41" s="264">
        <f t="shared" si="221"/>
        <v>0</v>
      </c>
      <c r="J41" s="264">
        <f t="shared" si="221"/>
        <v>0</v>
      </c>
      <c r="K41" s="264">
        <f t="shared" si="221"/>
        <v>0</v>
      </c>
      <c r="L41" s="264">
        <f t="shared" si="221"/>
        <v>0</v>
      </c>
      <c r="M41" s="264">
        <f t="shared" si="221"/>
        <v>0</v>
      </c>
      <c r="N41" s="264">
        <f t="shared" ref="N41:T41" si="222">M41</f>
        <v>0</v>
      </c>
      <c r="O41" s="264">
        <f t="shared" si="222"/>
        <v>0</v>
      </c>
      <c r="P41" s="189">
        <f t="shared" si="167"/>
        <v>0</v>
      </c>
      <c r="Q41" s="264">
        <f t="shared" si="222"/>
        <v>0</v>
      </c>
      <c r="R41" s="264">
        <f t="shared" si="222"/>
        <v>0</v>
      </c>
      <c r="S41" s="264">
        <f t="shared" si="222"/>
        <v>0</v>
      </c>
      <c r="T41" s="264">
        <f t="shared" si="222"/>
        <v>0</v>
      </c>
      <c r="U41" s="189">
        <f t="shared" si="172"/>
        <v>0</v>
      </c>
      <c r="V41" s="264">
        <f t="shared" ref="V41:AG41" si="223">U41</f>
        <v>0</v>
      </c>
      <c r="W41" s="264">
        <f t="shared" si="223"/>
        <v>0</v>
      </c>
      <c r="X41" s="264">
        <f t="shared" si="223"/>
        <v>0</v>
      </c>
      <c r="Y41" s="264">
        <f t="shared" si="223"/>
        <v>0</v>
      </c>
      <c r="Z41" s="264">
        <f t="shared" si="223"/>
        <v>0</v>
      </c>
      <c r="AA41" s="264">
        <f t="shared" si="223"/>
        <v>0</v>
      </c>
      <c r="AB41" s="264">
        <f t="shared" si="223"/>
        <v>0</v>
      </c>
      <c r="AC41" s="264">
        <f t="shared" si="223"/>
        <v>0</v>
      </c>
      <c r="AD41" s="264">
        <f t="shared" si="223"/>
        <v>0</v>
      </c>
      <c r="AE41" s="264">
        <f t="shared" si="223"/>
        <v>0</v>
      </c>
      <c r="AF41" s="264">
        <f t="shared" si="223"/>
        <v>0</v>
      </c>
      <c r="AG41" s="264">
        <f t="shared" si="223"/>
        <v>0</v>
      </c>
    </row>
    <row r="42" spans="1:33">
      <c r="A42" s="9">
        <f t="shared" si="1"/>
        <v>39</v>
      </c>
      <c r="C42" s="264"/>
      <c r="D42" s="189"/>
      <c r="E42" s="264"/>
      <c r="F42" s="264"/>
      <c r="G42" s="189"/>
      <c r="H42" s="264"/>
      <c r="I42" s="264"/>
      <c r="J42" s="264"/>
      <c r="K42" s="264"/>
      <c r="L42" s="264"/>
      <c r="M42" s="264"/>
      <c r="N42" s="264"/>
      <c r="O42" s="264"/>
      <c r="P42" s="189"/>
      <c r="Q42" s="264"/>
      <c r="R42" s="264"/>
      <c r="S42" s="264"/>
      <c r="T42" s="264"/>
      <c r="U42" s="189"/>
      <c r="V42" s="264"/>
      <c r="W42" s="264"/>
      <c r="X42" s="264"/>
      <c r="Y42" s="264"/>
      <c r="Z42" s="264"/>
      <c r="AA42" s="264"/>
      <c r="AB42" s="264"/>
      <c r="AC42" s="264"/>
      <c r="AD42" s="264"/>
      <c r="AE42" s="264"/>
      <c r="AF42" s="264"/>
      <c r="AG42" s="264"/>
    </row>
    <row r="43" spans="1:33">
      <c r="A43" s="9">
        <f t="shared" si="1"/>
        <v>40</v>
      </c>
      <c r="B43" s="105" t="s">
        <v>293</v>
      </c>
      <c r="C43" s="264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3"/>
    </row>
    <row r="44" spans="1:33">
      <c r="A44" s="9">
        <f t="shared" si="1"/>
        <v>41</v>
      </c>
      <c r="B44" t="str">
        <f t="shared" ref="B44:B49" si="224">B36</f>
        <v>Residential</v>
      </c>
      <c r="C44" s="264"/>
      <c r="D44" s="189">
        <v>-0.01</v>
      </c>
      <c r="E44" s="264">
        <f t="shared" ref="E44:E49" si="225">D44</f>
        <v>-0.01</v>
      </c>
      <c r="F44" s="264">
        <f t="shared" ref="F44:F49" si="226">E44</f>
        <v>-0.01</v>
      </c>
      <c r="G44" s="189">
        <f>D44</f>
        <v>-0.01</v>
      </c>
      <c r="H44" s="264">
        <f t="shared" ref="H44:H49" si="227">G44</f>
        <v>-0.01</v>
      </c>
      <c r="I44" s="264">
        <f t="shared" ref="I44:I49" si="228">H44</f>
        <v>-0.01</v>
      </c>
      <c r="J44" s="264">
        <f t="shared" ref="J44:J49" si="229">I44</f>
        <v>-0.01</v>
      </c>
      <c r="K44" s="264">
        <f t="shared" ref="K44:K49" si="230">J44</f>
        <v>-0.01</v>
      </c>
      <c r="L44" s="264">
        <f t="shared" ref="L44:M49" si="231">K44</f>
        <v>-0.01</v>
      </c>
      <c r="M44" s="264">
        <f t="shared" si="231"/>
        <v>-0.01</v>
      </c>
      <c r="N44" s="264">
        <f t="shared" ref="N44:N49" si="232">M44</f>
        <v>-0.01</v>
      </c>
      <c r="O44" s="264">
        <f t="shared" ref="O44:O49" si="233">N44</f>
        <v>-0.01</v>
      </c>
      <c r="P44" s="189">
        <f t="shared" ref="P44:P49" si="234">G44</f>
        <v>-0.01</v>
      </c>
      <c r="Q44" s="264">
        <f t="shared" ref="Q44:Q49" si="235">P44</f>
        <v>-0.01</v>
      </c>
      <c r="R44" s="264">
        <f t="shared" ref="R44:R49" si="236">Q44</f>
        <v>-0.01</v>
      </c>
      <c r="S44" s="264">
        <f t="shared" ref="S44:S49" si="237">R44</f>
        <v>-0.01</v>
      </c>
      <c r="T44" s="264">
        <f t="shared" ref="T44:T49" si="238">S44</f>
        <v>-0.01</v>
      </c>
      <c r="U44" s="189">
        <f>M44</f>
        <v>-0.01</v>
      </c>
      <c r="V44" s="264">
        <f t="shared" ref="V44:V49" si="239">U44</f>
        <v>-0.01</v>
      </c>
      <c r="W44" s="264">
        <f t="shared" ref="W44:W49" si="240">V44</f>
        <v>-0.01</v>
      </c>
      <c r="X44" s="264">
        <f t="shared" ref="X44:X49" si="241">W44</f>
        <v>-0.01</v>
      </c>
      <c r="Y44" s="264">
        <f t="shared" ref="Y44:Y49" si="242">X44</f>
        <v>-0.01</v>
      </c>
      <c r="Z44" s="264">
        <f t="shared" ref="Z44:Z49" si="243">Y44</f>
        <v>-0.01</v>
      </c>
      <c r="AA44" s="264">
        <f t="shared" ref="AA44:AA49" si="244">Z44</f>
        <v>-0.01</v>
      </c>
      <c r="AB44" s="264">
        <f t="shared" ref="AB44:AB49" si="245">AA44</f>
        <v>-0.01</v>
      </c>
      <c r="AC44" s="264">
        <f t="shared" ref="AC44:AC49" si="246">AB44</f>
        <v>-0.01</v>
      </c>
      <c r="AD44" s="264">
        <f t="shared" ref="AD44:AD49" si="247">AC44</f>
        <v>-0.01</v>
      </c>
      <c r="AE44" s="264">
        <f t="shared" ref="AE44:AE49" si="248">AD44</f>
        <v>-0.01</v>
      </c>
      <c r="AF44" s="264">
        <f t="shared" ref="AF44:AF49" si="249">AE44</f>
        <v>-0.01</v>
      </c>
      <c r="AG44" s="264">
        <f t="shared" ref="AG44:AG49" si="250">AF44</f>
        <v>-0.01</v>
      </c>
    </row>
    <row r="45" spans="1:33">
      <c r="A45" s="9">
        <f t="shared" si="1"/>
        <v>42</v>
      </c>
      <c r="B45" t="str">
        <f t="shared" si="224"/>
        <v>Commercial - Small</v>
      </c>
      <c r="C45" s="264"/>
      <c r="D45" s="189">
        <v>-8.0000000000000002E-3</v>
      </c>
      <c r="E45" s="264">
        <f t="shared" si="225"/>
        <v>-8.0000000000000002E-3</v>
      </c>
      <c r="F45" s="264">
        <f t="shared" si="226"/>
        <v>-8.0000000000000002E-3</v>
      </c>
      <c r="G45" s="189">
        <f t="shared" ref="G45:G49" si="251">D45</f>
        <v>-8.0000000000000002E-3</v>
      </c>
      <c r="H45" s="264">
        <f t="shared" si="227"/>
        <v>-8.0000000000000002E-3</v>
      </c>
      <c r="I45" s="264">
        <f t="shared" si="228"/>
        <v>-8.0000000000000002E-3</v>
      </c>
      <c r="J45" s="264">
        <f t="shared" si="229"/>
        <v>-8.0000000000000002E-3</v>
      </c>
      <c r="K45" s="264">
        <f t="shared" si="230"/>
        <v>-8.0000000000000002E-3</v>
      </c>
      <c r="L45" s="264">
        <f t="shared" si="231"/>
        <v>-8.0000000000000002E-3</v>
      </c>
      <c r="M45" s="264">
        <f t="shared" si="231"/>
        <v>-8.0000000000000002E-3</v>
      </c>
      <c r="N45" s="264">
        <f t="shared" si="232"/>
        <v>-8.0000000000000002E-3</v>
      </c>
      <c r="O45" s="264">
        <f t="shared" si="233"/>
        <v>-8.0000000000000002E-3</v>
      </c>
      <c r="P45" s="189">
        <f t="shared" si="234"/>
        <v>-8.0000000000000002E-3</v>
      </c>
      <c r="Q45" s="264">
        <f t="shared" si="235"/>
        <v>-8.0000000000000002E-3</v>
      </c>
      <c r="R45" s="264">
        <f t="shared" si="236"/>
        <v>-8.0000000000000002E-3</v>
      </c>
      <c r="S45" s="264">
        <f t="shared" si="237"/>
        <v>-8.0000000000000002E-3</v>
      </c>
      <c r="T45" s="264">
        <f t="shared" si="238"/>
        <v>-8.0000000000000002E-3</v>
      </c>
      <c r="U45" s="189">
        <f t="shared" ref="U45:U49" si="252">M45</f>
        <v>-8.0000000000000002E-3</v>
      </c>
      <c r="V45" s="264">
        <f t="shared" si="239"/>
        <v>-8.0000000000000002E-3</v>
      </c>
      <c r="W45" s="264">
        <f t="shared" si="240"/>
        <v>-8.0000000000000002E-3</v>
      </c>
      <c r="X45" s="264">
        <f t="shared" si="241"/>
        <v>-8.0000000000000002E-3</v>
      </c>
      <c r="Y45" s="264">
        <f t="shared" si="242"/>
        <v>-8.0000000000000002E-3</v>
      </c>
      <c r="Z45" s="264">
        <f t="shared" si="243"/>
        <v>-8.0000000000000002E-3</v>
      </c>
      <c r="AA45" s="264">
        <f t="shared" si="244"/>
        <v>-8.0000000000000002E-3</v>
      </c>
      <c r="AB45" s="264">
        <f t="shared" si="245"/>
        <v>-8.0000000000000002E-3</v>
      </c>
      <c r="AC45" s="264">
        <f t="shared" si="246"/>
        <v>-8.0000000000000002E-3</v>
      </c>
      <c r="AD45" s="264">
        <f t="shared" si="247"/>
        <v>-8.0000000000000002E-3</v>
      </c>
      <c r="AE45" s="264">
        <f t="shared" si="248"/>
        <v>-8.0000000000000002E-3</v>
      </c>
      <c r="AF45" s="264">
        <f t="shared" si="249"/>
        <v>-8.0000000000000002E-3</v>
      </c>
      <c r="AG45" s="264">
        <f t="shared" si="250"/>
        <v>-8.0000000000000002E-3</v>
      </c>
    </row>
    <row r="46" spans="1:33">
      <c r="A46" s="9">
        <f t="shared" si="1"/>
        <v>43</v>
      </c>
      <c r="B46" t="str">
        <f t="shared" si="224"/>
        <v>Commercial - Med./Large</v>
      </c>
      <c r="C46" s="264"/>
      <c r="D46" s="189">
        <f t="shared" ref="D46" si="253">D45</f>
        <v>-8.0000000000000002E-3</v>
      </c>
      <c r="E46" s="264">
        <f t="shared" si="225"/>
        <v>-8.0000000000000002E-3</v>
      </c>
      <c r="F46" s="264">
        <f t="shared" si="226"/>
        <v>-8.0000000000000002E-3</v>
      </c>
      <c r="G46" s="189">
        <f t="shared" si="251"/>
        <v>-8.0000000000000002E-3</v>
      </c>
      <c r="H46" s="264">
        <f t="shared" si="227"/>
        <v>-8.0000000000000002E-3</v>
      </c>
      <c r="I46" s="264">
        <f t="shared" si="228"/>
        <v>-8.0000000000000002E-3</v>
      </c>
      <c r="J46" s="264">
        <f t="shared" si="229"/>
        <v>-8.0000000000000002E-3</v>
      </c>
      <c r="K46" s="264">
        <f t="shared" si="230"/>
        <v>-8.0000000000000002E-3</v>
      </c>
      <c r="L46" s="264">
        <f t="shared" si="231"/>
        <v>-8.0000000000000002E-3</v>
      </c>
      <c r="M46" s="264">
        <f t="shared" si="231"/>
        <v>-8.0000000000000002E-3</v>
      </c>
      <c r="N46" s="264">
        <f t="shared" si="232"/>
        <v>-8.0000000000000002E-3</v>
      </c>
      <c r="O46" s="264">
        <f t="shared" si="233"/>
        <v>-8.0000000000000002E-3</v>
      </c>
      <c r="P46" s="189">
        <f t="shared" si="234"/>
        <v>-8.0000000000000002E-3</v>
      </c>
      <c r="Q46" s="264">
        <f t="shared" si="235"/>
        <v>-8.0000000000000002E-3</v>
      </c>
      <c r="R46" s="264">
        <f t="shared" si="236"/>
        <v>-8.0000000000000002E-3</v>
      </c>
      <c r="S46" s="264">
        <f t="shared" si="237"/>
        <v>-8.0000000000000002E-3</v>
      </c>
      <c r="T46" s="264">
        <f t="shared" si="238"/>
        <v>-8.0000000000000002E-3</v>
      </c>
      <c r="U46" s="189">
        <f t="shared" si="252"/>
        <v>-8.0000000000000002E-3</v>
      </c>
      <c r="V46" s="264">
        <f t="shared" si="239"/>
        <v>-8.0000000000000002E-3</v>
      </c>
      <c r="W46" s="264">
        <f t="shared" si="240"/>
        <v>-8.0000000000000002E-3</v>
      </c>
      <c r="X46" s="264">
        <f t="shared" si="241"/>
        <v>-8.0000000000000002E-3</v>
      </c>
      <c r="Y46" s="264">
        <f t="shared" si="242"/>
        <v>-8.0000000000000002E-3</v>
      </c>
      <c r="Z46" s="264">
        <f t="shared" si="243"/>
        <v>-8.0000000000000002E-3</v>
      </c>
      <c r="AA46" s="264">
        <f t="shared" si="244"/>
        <v>-8.0000000000000002E-3</v>
      </c>
      <c r="AB46" s="264">
        <f t="shared" si="245"/>
        <v>-8.0000000000000002E-3</v>
      </c>
      <c r="AC46" s="264">
        <f t="shared" si="246"/>
        <v>-8.0000000000000002E-3</v>
      </c>
      <c r="AD46" s="264">
        <f t="shared" si="247"/>
        <v>-8.0000000000000002E-3</v>
      </c>
      <c r="AE46" s="264">
        <f t="shared" si="248"/>
        <v>-8.0000000000000002E-3</v>
      </c>
      <c r="AF46" s="264">
        <f t="shared" si="249"/>
        <v>-8.0000000000000002E-3</v>
      </c>
      <c r="AG46" s="264">
        <f t="shared" si="250"/>
        <v>-8.0000000000000002E-3</v>
      </c>
    </row>
    <row r="47" spans="1:33">
      <c r="A47" s="9">
        <f t="shared" si="1"/>
        <v>44</v>
      </c>
      <c r="B47" t="str">
        <f t="shared" si="224"/>
        <v>Industrial</v>
      </c>
      <c r="C47" s="264"/>
      <c r="D47" s="189">
        <v>-0.01</v>
      </c>
      <c r="E47" s="264">
        <f t="shared" si="225"/>
        <v>-0.01</v>
      </c>
      <c r="F47" s="264">
        <f t="shared" si="226"/>
        <v>-0.01</v>
      </c>
      <c r="G47" s="189">
        <f t="shared" si="251"/>
        <v>-0.01</v>
      </c>
      <c r="H47" s="264">
        <f t="shared" si="227"/>
        <v>-0.01</v>
      </c>
      <c r="I47" s="264">
        <f t="shared" si="228"/>
        <v>-0.01</v>
      </c>
      <c r="J47" s="264">
        <f t="shared" si="229"/>
        <v>-0.01</v>
      </c>
      <c r="K47" s="264">
        <f t="shared" si="230"/>
        <v>-0.01</v>
      </c>
      <c r="L47" s="264">
        <f t="shared" si="231"/>
        <v>-0.01</v>
      </c>
      <c r="M47" s="264">
        <f t="shared" si="231"/>
        <v>-0.01</v>
      </c>
      <c r="N47" s="264">
        <f t="shared" si="232"/>
        <v>-0.01</v>
      </c>
      <c r="O47" s="264">
        <f t="shared" si="233"/>
        <v>-0.01</v>
      </c>
      <c r="P47" s="189">
        <f t="shared" si="234"/>
        <v>-0.01</v>
      </c>
      <c r="Q47" s="264">
        <f t="shared" si="235"/>
        <v>-0.01</v>
      </c>
      <c r="R47" s="264">
        <f t="shared" si="236"/>
        <v>-0.01</v>
      </c>
      <c r="S47" s="264">
        <f t="shared" si="237"/>
        <v>-0.01</v>
      </c>
      <c r="T47" s="264">
        <f t="shared" si="238"/>
        <v>-0.01</v>
      </c>
      <c r="U47" s="189">
        <f t="shared" si="252"/>
        <v>-0.01</v>
      </c>
      <c r="V47" s="264">
        <f t="shared" si="239"/>
        <v>-0.01</v>
      </c>
      <c r="W47" s="264">
        <f t="shared" si="240"/>
        <v>-0.01</v>
      </c>
      <c r="X47" s="264">
        <f t="shared" si="241"/>
        <v>-0.01</v>
      </c>
      <c r="Y47" s="264">
        <f t="shared" si="242"/>
        <v>-0.01</v>
      </c>
      <c r="Z47" s="264">
        <f t="shared" si="243"/>
        <v>-0.01</v>
      </c>
      <c r="AA47" s="264">
        <f t="shared" si="244"/>
        <v>-0.01</v>
      </c>
      <c r="AB47" s="264">
        <f t="shared" si="245"/>
        <v>-0.01</v>
      </c>
      <c r="AC47" s="264">
        <f t="shared" si="246"/>
        <v>-0.01</v>
      </c>
      <c r="AD47" s="264">
        <f t="shared" si="247"/>
        <v>-0.01</v>
      </c>
      <c r="AE47" s="264">
        <f t="shared" si="248"/>
        <v>-0.01</v>
      </c>
      <c r="AF47" s="264">
        <f t="shared" si="249"/>
        <v>-0.01</v>
      </c>
      <c r="AG47" s="264">
        <f t="shared" si="250"/>
        <v>-0.01</v>
      </c>
    </row>
    <row r="48" spans="1:33">
      <c r="A48" s="9">
        <f t="shared" si="1"/>
        <v>45</v>
      </c>
      <c r="B48" t="str">
        <f t="shared" si="224"/>
        <v>Agriculture</v>
      </c>
      <c r="C48" s="264"/>
      <c r="D48" s="189">
        <v>-5.0000000000000001E-3</v>
      </c>
      <c r="E48" s="264">
        <f t="shared" ref="E48" si="254">D48</f>
        <v>-5.0000000000000001E-3</v>
      </c>
      <c r="F48" s="264">
        <f t="shared" ref="F48" si="255">E48</f>
        <v>-5.0000000000000001E-3</v>
      </c>
      <c r="G48" s="189">
        <f t="shared" ref="G48" si="256">D48</f>
        <v>-5.0000000000000001E-3</v>
      </c>
      <c r="H48" s="264">
        <f t="shared" ref="H48" si="257">G48</f>
        <v>-5.0000000000000001E-3</v>
      </c>
      <c r="I48" s="264">
        <f t="shared" ref="I48" si="258">H48</f>
        <v>-5.0000000000000001E-3</v>
      </c>
      <c r="J48" s="264">
        <f t="shared" ref="J48" si="259">I48</f>
        <v>-5.0000000000000001E-3</v>
      </c>
      <c r="K48" s="264">
        <f t="shared" ref="K48" si="260">J48</f>
        <v>-5.0000000000000001E-3</v>
      </c>
      <c r="L48" s="264">
        <f t="shared" ref="L48:M48" si="261">K48</f>
        <v>-5.0000000000000001E-3</v>
      </c>
      <c r="M48" s="264">
        <f t="shared" si="261"/>
        <v>-5.0000000000000001E-3</v>
      </c>
      <c r="N48" s="264">
        <f t="shared" ref="N48" si="262">M48</f>
        <v>-5.0000000000000001E-3</v>
      </c>
      <c r="O48" s="264">
        <f t="shared" ref="O48" si="263">N48</f>
        <v>-5.0000000000000001E-3</v>
      </c>
      <c r="P48" s="189">
        <f t="shared" si="234"/>
        <v>-5.0000000000000001E-3</v>
      </c>
      <c r="Q48" s="264">
        <f t="shared" ref="Q48" si="264">P48</f>
        <v>-5.0000000000000001E-3</v>
      </c>
      <c r="R48" s="264">
        <f t="shared" ref="R48" si="265">Q48</f>
        <v>-5.0000000000000001E-3</v>
      </c>
      <c r="S48" s="264">
        <f t="shared" ref="S48" si="266">R48</f>
        <v>-5.0000000000000001E-3</v>
      </c>
      <c r="T48" s="264">
        <f t="shared" ref="T48" si="267">S48</f>
        <v>-5.0000000000000001E-3</v>
      </c>
      <c r="U48" s="189">
        <f t="shared" ref="U48" si="268">M48</f>
        <v>-5.0000000000000001E-3</v>
      </c>
      <c r="V48" s="264">
        <f t="shared" ref="V48" si="269">U48</f>
        <v>-5.0000000000000001E-3</v>
      </c>
      <c r="W48" s="264">
        <f t="shared" ref="W48" si="270">V48</f>
        <v>-5.0000000000000001E-3</v>
      </c>
      <c r="X48" s="264">
        <f t="shared" ref="X48" si="271">W48</f>
        <v>-5.0000000000000001E-3</v>
      </c>
      <c r="Y48" s="264">
        <f t="shared" ref="Y48" si="272">X48</f>
        <v>-5.0000000000000001E-3</v>
      </c>
      <c r="Z48" s="264">
        <f t="shared" ref="Z48" si="273">Y48</f>
        <v>-5.0000000000000001E-3</v>
      </c>
      <c r="AA48" s="264">
        <f t="shared" ref="AA48" si="274">Z48</f>
        <v>-5.0000000000000001E-3</v>
      </c>
      <c r="AB48" s="264">
        <f t="shared" ref="AB48" si="275">AA48</f>
        <v>-5.0000000000000001E-3</v>
      </c>
      <c r="AC48" s="264">
        <f t="shared" ref="AC48" si="276">AB48</f>
        <v>-5.0000000000000001E-3</v>
      </c>
      <c r="AD48" s="264">
        <f t="shared" ref="AD48" si="277">AC48</f>
        <v>-5.0000000000000001E-3</v>
      </c>
      <c r="AE48" s="264">
        <f t="shared" ref="AE48" si="278">AD48</f>
        <v>-5.0000000000000001E-3</v>
      </c>
      <c r="AF48" s="264">
        <f t="shared" ref="AF48" si="279">AE48</f>
        <v>-5.0000000000000001E-3</v>
      </c>
      <c r="AG48" s="264">
        <f t="shared" ref="AG48" si="280">AF48</f>
        <v>-5.0000000000000001E-3</v>
      </c>
    </row>
    <row r="49" spans="1:33">
      <c r="A49" s="9">
        <f t="shared" si="1"/>
        <v>46</v>
      </c>
      <c r="B49" t="str">
        <f t="shared" si="224"/>
        <v>Lighting</v>
      </c>
      <c r="C49" s="264"/>
      <c r="D49" s="189">
        <v>0</v>
      </c>
      <c r="E49" s="264">
        <f t="shared" si="225"/>
        <v>0</v>
      </c>
      <c r="F49" s="264">
        <f t="shared" si="226"/>
        <v>0</v>
      </c>
      <c r="G49" s="189">
        <f t="shared" si="251"/>
        <v>0</v>
      </c>
      <c r="H49" s="264">
        <f t="shared" si="227"/>
        <v>0</v>
      </c>
      <c r="I49" s="264">
        <f t="shared" si="228"/>
        <v>0</v>
      </c>
      <c r="J49" s="264">
        <f t="shared" si="229"/>
        <v>0</v>
      </c>
      <c r="K49" s="264">
        <f t="shared" si="230"/>
        <v>0</v>
      </c>
      <c r="L49" s="264">
        <f t="shared" si="231"/>
        <v>0</v>
      </c>
      <c r="M49" s="264">
        <f t="shared" si="231"/>
        <v>0</v>
      </c>
      <c r="N49" s="264">
        <f t="shared" si="232"/>
        <v>0</v>
      </c>
      <c r="O49" s="264">
        <f t="shared" si="233"/>
        <v>0</v>
      </c>
      <c r="P49" s="189">
        <f t="shared" si="234"/>
        <v>0</v>
      </c>
      <c r="Q49" s="264">
        <f t="shared" si="235"/>
        <v>0</v>
      </c>
      <c r="R49" s="264">
        <f t="shared" si="236"/>
        <v>0</v>
      </c>
      <c r="S49" s="264">
        <f t="shared" si="237"/>
        <v>0</v>
      </c>
      <c r="T49" s="264">
        <f t="shared" si="238"/>
        <v>0</v>
      </c>
      <c r="U49" s="189">
        <f t="shared" si="252"/>
        <v>0</v>
      </c>
      <c r="V49" s="264">
        <f t="shared" si="239"/>
        <v>0</v>
      </c>
      <c r="W49" s="264">
        <f t="shared" si="240"/>
        <v>0</v>
      </c>
      <c r="X49" s="264">
        <f t="shared" si="241"/>
        <v>0</v>
      </c>
      <c r="Y49" s="264">
        <f t="shared" si="242"/>
        <v>0</v>
      </c>
      <c r="Z49" s="264">
        <f t="shared" si="243"/>
        <v>0</v>
      </c>
      <c r="AA49" s="264">
        <f t="shared" si="244"/>
        <v>0</v>
      </c>
      <c r="AB49" s="264">
        <f t="shared" si="245"/>
        <v>0</v>
      </c>
      <c r="AC49" s="264">
        <f t="shared" si="246"/>
        <v>0</v>
      </c>
      <c r="AD49" s="264">
        <f t="shared" si="247"/>
        <v>0</v>
      </c>
      <c r="AE49" s="264">
        <f t="shared" si="248"/>
        <v>0</v>
      </c>
      <c r="AF49" s="264">
        <f t="shared" si="249"/>
        <v>0</v>
      </c>
      <c r="AG49" s="264">
        <f t="shared" si="250"/>
        <v>0</v>
      </c>
    </row>
    <row r="50" spans="1:33">
      <c r="A50" s="9">
        <f t="shared" si="1"/>
        <v>47</v>
      </c>
      <c r="C50" s="264"/>
      <c r="D50" s="189"/>
      <c r="E50" s="264"/>
      <c r="F50" s="264"/>
      <c r="G50" s="189"/>
      <c r="H50" s="264"/>
      <c r="I50" s="264"/>
      <c r="J50" s="264"/>
      <c r="K50" s="264"/>
      <c r="L50" s="264"/>
      <c r="M50" s="189"/>
      <c r="N50" s="264"/>
      <c r="O50" s="264"/>
      <c r="P50" s="264"/>
      <c r="Q50" s="264"/>
      <c r="R50" s="264"/>
      <c r="S50" s="264"/>
      <c r="T50" s="264"/>
      <c r="U50" s="189"/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</row>
    <row r="51" spans="1:33">
      <c r="A51" s="9">
        <f t="shared" si="1"/>
        <v>48</v>
      </c>
      <c r="B51" s="265" t="s">
        <v>279</v>
      </c>
      <c r="C51" s="355"/>
      <c r="D51" s="355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74"/>
      <c r="AA51" s="374"/>
      <c r="AB51" s="374"/>
      <c r="AC51" s="374"/>
      <c r="AD51" s="374"/>
      <c r="AE51" s="374"/>
      <c r="AF51" s="374"/>
      <c r="AG51" s="374"/>
    </row>
    <row r="52" spans="1:33">
      <c r="A52" s="9">
        <f t="shared" si="1"/>
        <v>49</v>
      </c>
      <c r="B52" s="1" t="str">
        <f t="shared" ref="B52:B57" si="281">B44</f>
        <v>Residential</v>
      </c>
      <c r="C52" s="355"/>
      <c r="D52" s="355">
        <f>D36+D44</f>
        <v>0</v>
      </c>
      <c r="E52" s="355">
        <f t="shared" ref="E52:AG52" si="282">E36+E44</f>
        <v>0</v>
      </c>
      <c r="F52" s="355">
        <f t="shared" si="282"/>
        <v>0</v>
      </c>
      <c r="G52" s="355">
        <f t="shared" si="282"/>
        <v>0</v>
      </c>
      <c r="H52" s="355">
        <f t="shared" si="282"/>
        <v>0</v>
      </c>
      <c r="I52" s="355">
        <f t="shared" si="282"/>
        <v>0</v>
      </c>
      <c r="J52" s="355">
        <f t="shared" si="282"/>
        <v>0</v>
      </c>
      <c r="K52" s="355">
        <f t="shared" si="282"/>
        <v>0</v>
      </c>
      <c r="L52" s="355">
        <f t="shared" si="282"/>
        <v>0</v>
      </c>
      <c r="M52" s="355">
        <f t="shared" si="282"/>
        <v>0</v>
      </c>
      <c r="N52" s="355">
        <f t="shared" si="282"/>
        <v>0</v>
      </c>
      <c r="O52" s="355">
        <f t="shared" si="282"/>
        <v>0</v>
      </c>
      <c r="P52" s="355">
        <f t="shared" si="282"/>
        <v>0</v>
      </c>
      <c r="Q52" s="355">
        <f t="shared" si="282"/>
        <v>0</v>
      </c>
      <c r="R52" s="355">
        <f t="shared" si="282"/>
        <v>0</v>
      </c>
      <c r="S52" s="355">
        <f t="shared" si="282"/>
        <v>0</v>
      </c>
      <c r="T52" s="355">
        <f t="shared" si="282"/>
        <v>0</v>
      </c>
      <c r="U52" s="355">
        <f t="shared" si="282"/>
        <v>0</v>
      </c>
      <c r="V52" s="355">
        <f t="shared" si="282"/>
        <v>0</v>
      </c>
      <c r="W52" s="355">
        <f t="shared" si="282"/>
        <v>0</v>
      </c>
      <c r="X52" s="355">
        <f t="shared" si="282"/>
        <v>0</v>
      </c>
      <c r="Y52" s="355">
        <f t="shared" si="282"/>
        <v>0</v>
      </c>
      <c r="Z52" s="355">
        <f t="shared" si="282"/>
        <v>0</v>
      </c>
      <c r="AA52" s="355">
        <f t="shared" si="282"/>
        <v>0</v>
      </c>
      <c r="AB52" s="355">
        <f t="shared" si="282"/>
        <v>0</v>
      </c>
      <c r="AC52" s="355">
        <f t="shared" si="282"/>
        <v>0</v>
      </c>
      <c r="AD52" s="355">
        <f t="shared" si="282"/>
        <v>0</v>
      </c>
      <c r="AE52" s="355">
        <f t="shared" si="282"/>
        <v>0</v>
      </c>
      <c r="AF52" s="355">
        <f t="shared" si="282"/>
        <v>0</v>
      </c>
      <c r="AG52" s="355">
        <f t="shared" si="282"/>
        <v>0</v>
      </c>
    </row>
    <row r="53" spans="1:33">
      <c r="A53" s="9">
        <f t="shared" si="1"/>
        <v>50</v>
      </c>
      <c r="B53" s="1" t="str">
        <f t="shared" si="281"/>
        <v>Commercial - Small</v>
      </c>
      <c r="C53" s="355"/>
      <c r="D53" s="355">
        <f t="shared" ref="D53:AG53" si="283">D37+D45</f>
        <v>6.9999999999999993E-3</v>
      </c>
      <c r="E53" s="355">
        <f t="shared" si="283"/>
        <v>6.9999999999999993E-3</v>
      </c>
      <c r="F53" s="355">
        <f t="shared" si="283"/>
        <v>6.9999999999999993E-3</v>
      </c>
      <c r="G53" s="355">
        <f t="shared" si="283"/>
        <v>6.9999999999999993E-3</v>
      </c>
      <c r="H53" s="355">
        <f t="shared" si="283"/>
        <v>6.9999999999999993E-3</v>
      </c>
      <c r="I53" s="355">
        <f t="shared" si="283"/>
        <v>6.9999999999999993E-3</v>
      </c>
      <c r="J53" s="355">
        <f t="shared" si="283"/>
        <v>6.9999999999999993E-3</v>
      </c>
      <c r="K53" s="355">
        <f t="shared" si="283"/>
        <v>6.9999999999999993E-3</v>
      </c>
      <c r="L53" s="355">
        <f t="shared" si="283"/>
        <v>6.9999999999999993E-3</v>
      </c>
      <c r="M53" s="355">
        <f t="shared" si="283"/>
        <v>6.9999999999999993E-3</v>
      </c>
      <c r="N53" s="355">
        <f t="shared" si="283"/>
        <v>6.9999999999999993E-3</v>
      </c>
      <c r="O53" s="355">
        <f t="shared" si="283"/>
        <v>6.9999999999999993E-3</v>
      </c>
      <c r="P53" s="355">
        <f t="shared" si="283"/>
        <v>6.9999999999999993E-3</v>
      </c>
      <c r="Q53" s="355">
        <f t="shared" si="283"/>
        <v>6.9999999999999993E-3</v>
      </c>
      <c r="R53" s="355">
        <f t="shared" si="283"/>
        <v>6.9999999999999993E-3</v>
      </c>
      <c r="S53" s="355">
        <f t="shared" si="283"/>
        <v>6.9999999999999993E-3</v>
      </c>
      <c r="T53" s="355">
        <f t="shared" si="283"/>
        <v>6.9999999999999993E-3</v>
      </c>
      <c r="U53" s="355">
        <f t="shared" si="283"/>
        <v>6.9999999999999993E-3</v>
      </c>
      <c r="V53" s="355">
        <f t="shared" si="283"/>
        <v>6.9999999999999993E-3</v>
      </c>
      <c r="W53" s="355">
        <f t="shared" si="283"/>
        <v>6.9999999999999993E-3</v>
      </c>
      <c r="X53" s="355">
        <f t="shared" si="283"/>
        <v>6.9999999999999993E-3</v>
      </c>
      <c r="Y53" s="355">
        <f t="shared" si="283"/>
        <v>6.9999999999999993E-3</v>
      </c>
      <c r="Z53" s="355">
        <f t="shared" si="283"/>
        <v>6.9999999999999993E-3</v>
      </c>
      <c r="AA53" s="355">
        <f t="shared" si="283"/>
        <v>6.9999999999999993E-3</v>
      </c>
      <c r="AB53" s="355">
        <f t="shared" si="283"/>
        <v>6.9999999999999993E-3</v>
      </c>
      <c r="AC53" s="355">
        <f t="shared" si="283"/>
        <v>6.9999999999999993E-3</v>
      </c>
      <c r="AD53" s="355">
        <f t="shared" si="283"/>
        <v>6.9999999999999993E-3</v>
      </c>
      <c r="AE53" s="355">
        <f t="shared" si="283"/>
        <v>6.9999999999999993E-3</v>
      </c>
      <c r="AF53" s="355">
        <f t="shared" si="283"/>
        <v>6.9999999999999993E-3</v>
      </c>
      <c r="AG53" s="355">
        <f t="shared" si="283"/>
        <v>6.9999999999999993E-3</v>
      </c>
    </row>
    <row r="54" spans="1:33">
      <c r="A54" s="9">
        <f t="shared" si="1"/>
        <v>51</v>
      </c>
      <c r="B54" s="1" t="str">
        <f t="shared" si="281"/>
        <v>Commercial - Med./Large</v>
      </c>
      <c r="C54" s="355"/>
      <c r="D54" s="355">
        <f t="shared" ref="D54:AG54" si="284">D38+D46</f>
        <v>6.9999999999999993E-3</v>
      </c>
      <c r="E54" s="355">
        <f t="shared" si="284"/>
        <v>6.9999999999999993E-3</v>
      </c>
      <c r="F54" s="355">
        <f t="shared" si="284"/>
        <v>6.9999999999999993E-3</v>
      </c>
      <c r="G54" s="355">
        <f t="shared" si="284"/>
        <v>6.9999999999999993E-3</v>
      </c>
      <c r="H54" s="355">
        <f t="shared" si="284"/>
        <v>6.9999999999999993E-3</v>
      </c>
      <c r="I54" s="355">
        <f t="shared" si="284"/>
        <v>6.9999999999999993E-3</v>
      </c>
      <c r="J54" s="355">
        <f t="shared" si="284"/>
        <v>6.9999999999999993E-3</v>
      </c>
      <c r="K54" s="355">
        <f t="shared" si="284"/>
        <v>6.9999999999999993E-3</v>
      </c>
      <c r="L54" s="355">
        <f t="shared" si="284"/>
        <v>6.9999999999999993E-3</v>
      </c>
      <c r="M54" s="355">
        <f t="shared" si="284"/>
        <v>6.9999999999999993E-3</v>
      </c>
      <c r="N54" s="355">
        <f t="shared" si="284"/>
        <v>6.9999999999999993E-3</v>
      </c>
      <c r="O54" s="355">
        <f t="shared" si="284"/>
        <v>6.9999999999999993E-3</v>
      </c>
      <c r="P54" s="355">
        <f t="shared" si="284"/>
        <v>6.9999999999999993E-3</v>
      </c>
      <c r="Q54" s="355">
        <f t="shared" si="284"/>
        <v>6.9999999999999993E-3</v>
      </c>
      <c r="R54" s="355">
        <f t="shared" si="284"/>
        <v>6.9999999999999993E-3</v>
      </c>
      <c r="S54" s="355">
        <f t="shared" si="284"/>
        <v>6.9999999999999993E-3</v>
      </c>
      <c r="T54" s="355">
        <f t="shared" si="284"/>
        <v>6.9999999999999993E-3</v>
      </c>
      <c r="U54" s="355">
        <f t="shared" si="284"/>
        <v>6.9999999999999993E-3</v>
      </c>
      <c r="V54" s="355">
        <f t="shared" si="284"/>
        <v>6.9999999999999993E-3</v>
      </c>
      <c r="W54" s="355">
        <f t="shared" si="284"/>
        <v>6.9999999999999993E-3</v>
      </c>
      <c r="X54" s="355">
        <f t="shared" si="284"/>
        <v>6.9999999999999993E-3</v>
      </c>
      <c r="Y54" s="355">
        <f t="shared" si="284"/>
        <v>6.9999999999999993E-3</v>
      </c>
      <c r="Z54" s="355">
        <f t="shared" si="284"/>
        <v>6.9999999999999993E-3</v>
      </c>
      <c r="AA54" s="355">
        <f t="shared" si="284"/>
        <v>6.9999999999999993E-3</v>
      </c>
      <c r="AB54" s="355">
        <f t="shared" si="284"/>
        <v>6.9999999999999993E-3</v>
      </c>
      <c r="AC54" s="355">
        <f t="shared" si="284"/>
        <v>6.9999999999999993E-3</v>
      </c>
      <c r="AD54" s="355">
        <f t="shared" si="284"/>
        <v>6.9999999999999993E-3</v>
      </c>
      <c r="AE54" s="355">
        <f t="shared" si="284"/>
        <v>6.9999999999999993E-3</v>
      </c>
      <c r="AF54" s="355">
        <f t="shared" si="284"/>
        <v>6.9999999999999993E-3</v>
      </c>
      <c r="AG54" s="355">
        <f t="shared" si="284"/>
        <v>6.9999999999999993E-3</v>
      </c>
    </row>
    <row r="55" spans="1:33">
      <c r="A55" s="9">
        <f t="shared" si="1"/>
        <v>52</v>
      </c>
      <c r="B55" s="1" t="str">
        <f t="shared" si="281"/>
        <v>Industrial</v>
      </c>
      <c r="C55" s="355"/>
      <c r="D55" s="355">
        <f t="shared" ref="D55:AG56" si="285">D39+D47</f>
        <v>0</v>
      </c>
      <c r="E55" s="355">
        <f t="shared" si="285"/>
        <v>0</v>
      </c>
      <c r="F55" s="355">
        <f t="shared" si="285"/>
        <v>0</v>
      </c>
      <c r="G55" s="355">
        <f t="shared" si="285"/>
        <v>0</v>
      </c>
      <c r="H55" s="355">
        <f t="shared" si="285"/>
        <v>0</v>
      </c>
      <c r="I55" s="355">
        <f t="shared" si="285"/>
        <v>0</v>
      </c>
      <c r="J55" s="355">
        <f t="shared" si="285"/>
        <v>0</v>
      </c>
      <c r="K55" s="355">
        <f t="shared" si="285"/>
        <v>0</v>
      </c>
      <c r="L55" s="355">
        <f t="shared" si="285"/>
        <v>0</v>
      </c>
      <c r="M55" s="355">
        <f t="shared" si="285"/>
        <v>0</v>
      </c>
      <c r="N55" s="355">
        <f t="shared" si="285"/>
        <v>0</v>
      </c>
      <c r="O55" s="355">
        <f t="shared" si="285"/>
        <v>0</v>
      </c>
      <c r="P55" s="355">
        <f t="shared" si="285"/>
        <v>0</v>
      </c>
      <c r="Q55" s="355">
        <f t="shared" si="285"/>
        <v>0</v>
      </c>
      <c r="R55" s="355">
        <f t="shared" si="285"/>
        <v>0</v>
      </c>
      <c r="S55" s="355">
        <f t="shared" si="285"/>
        <v>0</v>
      </c>
      <c r="T55" s="355">
        <f t="shared" si="285"/>
        <v>0</v>
      </c>
      <c r="U55" s="355">
        <f t="shared" si="285"/>
        <v>0</v>
      </c>
      <c r="V55" s="355">
        <f t="shared" si="285"/>
        <v>0</v>
      </c>
      <c r="W55" s="355">
        <f t="shared" si="285"/>
        <v>0</v>
      </c>
      <c r="X55" s="355">
        <f t="shared" si="285"/>
        <v>0</v>
      </c>
      <c r="Y55" s="355">
        <f t="shared" si="285"/>
        <v>0</v>
      </c>
      <c r="Z55" s="355">
        <f t="shared" si="285"/>
        <v>0</v>
      </c>
      <c r="AA55" s="355">
        <f t="shared" si="285"/>
        <v>0</v>
      </c>
      <c r="AB55" s="355">
        <f t="shared" si="285"/>
        <v>0</v>
      </c>
      <c r="AC55" s="355">
        <f t="shared" si="285"/>
        <v>0</v>
      </c>
      <c r="AD55" s="355">
        <f t="shared" si="285"/>
        <v>0</v>
      </c>
      <c r="AE55" s="355">
        <f t="shared" si="285"/>
        <v>0</v>
      </c>
      <c r="AF55" s="355">
        <f t="shared" si="285"/>
        <v>0</v>
      </c>
      <c r="AG55" s="355">
        <f t="shared" si="285"/>
        <v>0</v>
      </c>
    </row>
    <row r="56" spans="1:33">
      <c r="A56" s="9">
        <f t="shared" si="1"/>
        <v>53</v>
      </c>
      <c r="B56" s="1" t="str">
        <f t="shared" si="281"/>
        <v>Agriculture</v>
      </c>
      <c r="C56" s="355"/>
      <c r="D56" s="355">
        <f t="shared" si="285"/>
        <v>5.0000000000000001E-3</v>
      </c>
      <c r="E56" s="355">
        <f t="shared" si="285"/>
        <v>5.0000000000000001E-3</v>
      </c>
      <c r="F56" s="355">
        <f t="shared" si="285"/>
        <v>5.0000000000000001E-3</v>
      </c>
      <c r="G56" s="355">
        <f t="shared" si="285"/>
        <v>5.0000000000000001E-3</v>
      </c>
      <c r="H56" s="355">
        <f t="shared" si="285"/>
        <v>5.0000000000000001E-3</v>
      </c>
      <c r="I56" s="355">
        <f t="shared" si="285"/>
        <v>5.0000000000000001E-3</v>
      </c>
      <c r="J56" s="355">
        <f t="shared" si="285"/>
        <v>5.0000000000000001E-3</v>
      </c>
      <c r="K56" s="355">
        <f t="shared" si="285"/>
        <v>5.0000000000000001E-3</v>
      </c>
      <c r="L56" s="355">
        <f t="shared" si="285"/>
        <v>5.0000000000000001E-3</v>
      </c>
      <c r="M56" s="355">
        <f t="shared" si="285"/>
        <v>5.0000000000000001E-3</v>
      </c>
      <c r="N56" s="355">
        <f t="shared" si="285"/>
        <v>5.0000000000000001E-3</v>
      </c>
      <c r="O56" s="355">
        <f t="shared" si="285"/>
        <v>5.0000000000000001E-3</v>
      </c>
      <c r="P56" s="355">
        <f t="shared" si="285"/>
        <v>5.0000000000000001E-3</v>
      </c>
      <c r="Q56" s="355">
        <f t="shared" si="285"/>
        <v>5.0000000000000001E-3</v>
      </c>
      <c r="R56" s="355">
        <f t="shared" si="285"/>
        <v>5.0000000000000001E-3</v>
      </c>
      <c r="S56" s="355">
        <f t="shared" si="285"/>
        <v>5.0000000000000001E-3</v>
      </c>
      <c r="T56" s="355">
        <f t="shared" si="285"/>
        <v>5.0000000000000001E-3</v>
      </c>
      <c r="U56" s="355">
        <f t="shared" si="285"/>
        <v>5.0000000000000001E-3</v>
      </c>
      <c r="V56" s="355">
        <f t="shared" si="285"/>
        <v>5.0000000000000001E-3</v>
      </c>
      <c r="W56" s="355">
        <f t="shared" si="285"/>
        <v>5.0000000000000001E-3</v>
      </c>
      <c r="X56" s="355">
        <f t="shared" si="285"/>
        <v>5.0000000000000001E-3</v>
      </c>
      <c r="Y56" s="355">
        <f t="shared" si="285"/>
        <v>5.0000000000000001E-3</v>
      </c>
      <c r="Z56" s="355">
        <f t="shared" si="285"/>
        <v>5.0000000000000001E-3</v>
      </c>
      <c r="AA56" s="355">
        <f t="shared" si="285"/>
        <v>5.0000000000000001E-3</v>
      </c>
      <c r="AB56" s="355">
        <f t="shared" si="285"/>
        <v>5.0000000000000001E-3</v>
      </c>
      <c r="AC56" s="355">
        <f t="shared" si="285"/>
        <v>5.0000000000000001E-3</v>
      </c>
      <c r="AD56" s="355">
        <f t="shared" si="285"/>
        <v>5.0000000000000001E-3</v>
      </c>
      <c r="AE56" s="355">
        <f t="shared" si="285"/>
        <v>5.0000000000000001E-3</v>
      </c>
      <c r="AF56" s="355">
        <f t="shared" si="285"/>
        <v>5.0000000000000001E-3</v>
      </c>
      <c r="AG56" s="355">
        <f t="shared" si="285"/>
        <v>5.0000000000000001E-3</v>
      </c>
    </row>
    <row r="57" spans="1:33">
      <c r="A57" s="9">
        <f t="shared" si="1"/>
        <v>54</v>
      </c>
      <c r="B57" s="1" t="str">
        <f t="shared" si="281"/>
        <v>Lighting</v>
      </c>
      <c r="C57" s="355"/>
      <c r="D57" s="355">
        <f t="shared" ref="D57:AG57" si="286">D41+D49</f>
        <v>0</v>
      </c>
      <c r="E57" s="355">
        <f t="shared" si="286"/>
        <v>0</v>
      </c>
      <c r="F57" s="355">
        <f t="shared" si="286"/>
        <v>0</v>
      </c>
      <c r="G57" s="355">
        <f t="shared" si="286"/>
        <v>0</v>
      </c>
      <c r="H57" s="355">
        <f t="shared" si="286"/>
        <v>0</v>
      </c>
      <c r="I57" s="355">
        <f t="shared" si="286"/>
        <v>0</v>
      </c>
      <c r="J57" s="355">
        <f t="shared" si="286"/>
        <v>0</v>
      </c>
      <c r="K57" s="355">
        <f t="shared" si="286"/>
        <v>0</v>
      </c>
      <c r="L57" s="355">
        <f t="shared" si="286"/>
        <v>0</v>
      </c>
      <c r="M57" s="355">
        <f t="shared" si="286"/>
        <v>0</v>
      </c>
      <c r="N57" s="355">
        <f t="shared" si="286"/>
        <v>0</v>
      </c>
      <c r="O57" s="355">
        <f t="shared" si="286"/>
        <v>0</v>
      </c>
      <c r="P57" s="355">
        <f t="shared" si="286"/>
        <v>0</v>
      </c>
      <c r="Q57" s="355">
        <f t="shared" si="286"/>
        <v>0</v>
      </c>
      <c r="R57" s="355">
        <f t="shared" si="286"/>
        <v>0</v>
      </c>
      <c r="S57" s="355">
        <f t="shared" si="286"/>
        <v>0</v>
      </c>
      <c r="T57" s="355">
        <f t="shared" si="286"/>
        <v>0</v>
      </c>
      <c r="U57" s="355">
        <f t="shared" si="286"/>
        <v>0</v>
      </c>
      <c r="V57" s="355">
        <f t="shared" si="286"/>
        <v>0</v>
      </c>
      <c r="W57" s="355">
        <f t="shared" si="286"/>
        <v>0</v>
      </c>
      <c r="X57" s="355">
        <f t="shared" si="286"/>
        <v>0</v>
      </c>
      <c r="Y57" s="355">
        <f t="shared" si="286"/>
        <v>0</v>
      </c>
      <c r="Z57" s="355">
        <f t="shared" si="286"/>
        <v>0</v>
      </c>
      <c r="AA57" s="355">
        <f t="shared" si="286"/>
        <v>0</v>
      </c>
      <c r="AB57" s="355">
        <f t="shared" si="286"/>
        <v>0</v>
      </c>
      <c r="AC57" s="355">
        <f t="shared" si="286"/>
        <v>0</v>
      </c>
      <c r="AD57" s="355">
        <f t="shared" si="286"/>
        <v>0</v>
      </c>
      <c r="AE57" s="355">
        <f t="shared" si="286"/>
        <v>0</v>
      </c>
      <c r="AF57" s="355">
        <f t="shared" si="286"/>
        <v>0</v>
      </c>
      <c r="AG57" s="355">
        <f t="shared" si="286"/>
        <v>0</v>
      </c>
    </row>
    <row r="58" spans="1:33">
      <c r="A58" s="9">
        <f t="shared" si="1"/>
        <v>55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33">
      <c r="A59" s="9">
        <f t="shared" si="1"/>
        <v>56</v>
      </c>
      <c r="C59" t="s">
        <v>198</v>
      </c>
      <c r="E59" t="s">
        <v>280</v>
      </c>
    </row>
    <row r="60" spans="1:33">
      <c r="A60" s="9">
        <f t="shared" si="1"/>
        <v>57</v>
      </c>
      <c r="B60" s="265" t="s">
        <v>202</v>
      </c>
      <c r="C60" s="271">
        <v>2023</v>
      </c>
      <c r="D60" s="271">
        <v>2024</v>
      </c>
      <c r="E60" s="207">
        <v>2025</v>
      </c>
      <c r="F60" s="207">
        <f t="shared" ref="F60:U60" si="287">E60+1</f>
        <v>2026</v>
      </c>
      <c r="G60" s="207">
        <f t="shared" si="287"/>
        <v>2027</v>
      </c>
      <c r="H60" s="207">
        <f t="shared" si="287"/>
        <v>2028</v>
      </c>
      <c r="I60" s="207">
        <f t="shared" si="287"/>
        <v>2029</v>
      </c>
      <c r="J60" s="207">
        <f t="shared" si="287"/>
        <v>2030</v>
      </c>
      <c r="K60" s="207">
        <f t="shared" si="287"/>
        <v>2031</v>
      </c>
      <c r="L60" s="207">
        <f t="shared" si="287"/>
        <v>2032</v>
      </c>
      <c r="M60" s="207">
        <f t="shared" si="287"/>
        <v>2033</v>
      </c>
      <c r="N60" s="207">
        <f t="shared" si="287"/>
        <v>2034</v>
      </c>
      <c r="O60" s="207">
        <f t="shared" si="287"/>
        <v>2035</v>
      </c>
      <c r="P60" s="207">
        <f t="shared" si="287"/>
        <v>2036</v>
      </c>
      <c r="Q60" s="207">
        <f t="shared" si="287"/>
        <v>2037</v>
      </c>
      <c r="R60" s="207">
        <f t="shared" si="287"/>
        <v>2038</v>
      </c>
      <c r="S60" s="207">
        <f t="shared" si="287"/>
        <v>2039</v>
      </c>
      <c r="T60" s="207">
        <f t="shared" si="287"/>
        <v>2040</v>
      </c>
      <c r="U60" s="207">
        <f t="shared" si="287"/>
        <v>2041</v>
      </c>
      <c r="V60" s="207">
        <f t="shared" ref="V60:AG60" si="288">U60+1</f>
        <v>2042</v>
      </c>
      <c r="W60" s="207">
        <f t="shared" si="288"/>
        <v>2043</v>
      </c>
      <c r="X60" s="207">
        <f t="shared" si="288"/>
        <v>2044</v>
      </c>
      <c r="Y60" s="207">
        <f t="shared" si="288"/>
        <v>2045</v>
      </c>
      <c r="Z60" s="207">
        <f t="shared" si="288"/>
        <v>2046</v>
      </c>
      <c r="AA60" s="207">
        <f t="shared" si="288"/>
        <v>2047</v>
      </c>
      <c r="AB60" s="207">
        <f t="shared" si="288"/>
        <v>2048</v>
      </c>
      <c r="AC60" s="207">
        <f t="shared" si="288"/>
        <v>2049</v>
      </c>
      <c r="AD60" s="207">
        <f t="shared" si="288"/>
        <v>2050</v>
      </c>
      <c r="AE60" s="207">
        <f t="shared" si="288"/>
        <v>2051</v>
      </c>
      <c r="AF60" s="207">
        <f t="shared" si="288"/>
        <v>2052</v>
      </c>
      <c r="AG60" s="207">
        <f t="shared" si="288"/>
        <v>2053</v>
      </c>
    </row>
    <row r="61" spans="1:33">
      <c r="A61" s="9">
        <f t="shared" si="1"/>
        <v>58</v>
      </c>
      <c r="B61" t="str">
        <f t="shared" ref="B61:B66" si="289">B36</f>
        <v>Residential</v>
      </c>
      <c r="C61" s="8">
        <f t="shared" ref="C61:AG61" si="290">C10*C28</f>
        <v>6002600.91100909</v>
      </c>
      <c r="D61" s="8">
        <f t="shared" si="290"/>
        <v>6067342.1351644341</v>
      </c>
      <c r="E61" s="8">
        <f t="shared" si="290"/>
        <v>6121948.2143809143</v>
      </c>
      <c r="F61" s="8">
        <f t="shared" si="290"/>
        <v>6177045.7483103415</v>
      </c>
      <c r="G61" s="8">
        <f t="shared" si="290"/>
        <v>6232639.1600451339</v>
      </c>
      <c r="H61" s="8">
        <f t="shared" si="290"/>
        <v>6288732.9124855399</v>
      </c>
      <c r="I61" s="8">
        <f t="shared" si="290"/>
        <v>6345331.5086979093</v>
      </c>
      <c r="J61" s="8">
        <f t="shared" si="290"/>
        <v>6402439.4922761889</v>
      </c>
      <c r="K61" s="8">
        <f t="shared" si="290"/>
        <v>6460061.4477066752</v>
      </c>
      <c r="L61" s="8">
        <f t="shared" si="290"/>
        <v>6518202.0007360345</v>
      </c>
      <c r="M61" s="8">
        <f t="shared" si="290"/>
        <v>6576865.818742658</v>
      </c>
      <c r="N61" s="8">
        <f t="shared" si="290"/>
        <v>6636057.611111342</v>
      </c>
      <c r="O61" s="8">
        <f t="shared" si="290"/>
        <v>6695782.1296113422</v>
      </c>
      <c r="P61" s="8">
        <f t="shared" si="290"/>
        <v>6749348.386648234</v>
      </c>
      <c r="Q61" s="8">
        <f t="shared" si="290"/>
        <v>6803343.1737414189</v>
      </c>
      <c r="R61" s="8">
        <f t="shared" si="290"/>
        <v>6857769.9191313507</v>
      </c>
      <c r="S61" s="8">
        <f t="shared" si="290"/>
        <v>6912632.0784844011</v>
      </c>
      <c r="T61" s="8">
        <f t="shared" si="290"/>
        <v>6967933.1351122763</v>
      </c>
      <c r="U61" s="8">
        <f t="shared" si="290"/>
        <v>7023676.6001931746</v>
      </c>
      <c r="V61" s="8">
        <f t="shared" si="290"/>
        <v>7079866.0129947197</v>
      </c>
      <c r="W61" s="8">
        <f t="shared" si="290"/>
        <v>7136504.9410986779</v>
      </c>
      <c r="X61" s="8">
        <f t="shared" si="290"/>
        <v>7193596.9806274679</v>
      </c>
      <c r="Y61" s="8">
        <f t="shared" si="290"/>
        <v>7251145.7564724879</v>
      </c>
      <c r="Z61" s="8">
        <f t="shared" si="290"/>
        <v>7309154.9225242687</v>
      </c>
      <c r="AA61" s="8">
        <f t="shared" si="290"/>
        <v>7367628.1619044626</v>
      </c>
      <c r="AB61" s="8">
        <f t="shared" si="290"/>
        <v>7426569.1871996988</v>
      </c>
      <c r="AC61" s="8">
        <f t="shared" si="290"/>
        <v>7485981.7406972963</v>
      </c>
      <c r="AD61" s="8">
        <f t="shared" si="290"/>
        <v>7545869.5946228746</v>
      </c>
      <c r="AE61" s="8">
        <f t="shared" si="290"/>
        <v>7606236.5513798585</v>
      </c>
      <c r="AF61" s="8">
        <f t="shared" si="290"/>
        <v>7667086.4437908968</v>
      </c>
      <c r="AG61" s="8">
        <f t="shared" si="290"/>
        <v>7728423.1353412243</v>
      </c>
    </row>
    <row r="62" spans="1:33">
      <c r="A62" s="9">
        <f t="shared" si="1"/>
        <v>59</v>
      </c>
      <c r="B62" t="str">
        <f t="shared" si="289"/>
        <v>Commercial - Small</v>
      </c>
      <c r="C62" s="8">
        <f t="shared" ref="C62:AG62" si="291">C11*C29</f>
        <v>8183724.3091684077</v>
      </c>
      <c r="D62" s="8">
        <f t="shared" si="291"/>
        <v>8267374.219799431</v>
      </c>
      <c r="E62" s="8">
        <f t="shared" si="291"/>
        <v>8341896.3310167026</v>
      </c>
      <c r="F62" s="8">
        <f t="shared" si="291"/>
        <v>8417090.1845444869</v>
      </c>
      <c r="G62" s="8">
        <f t="shared" si="291"/>
        <v>8492961.83546797</v>
      </c>
      <c r="H62" s="8">
        <f t="shared" si="291"/>
        <v>8569517.3934528772</v>
      </c>
      <c r="I62" s="8">
        <f t="shared" si="291"/>
        <v>8646763.0232374612</v>
      </c>
      <c r="J62" s="8">
        <f t="shared" si="291"/>
        <v>8724704.9451289233</v>
      </c>
      <c r="K62" s="8">
        <f t="shared" si="291"/>
        <v>8803349.4355043136</v>
      </c>
      <c r="L62" s="8">
        <f t="shared" si="291"/>
        <v>8882702.827315947</v>
      </c>
      <c r="M62" s="8">
        <f t="shared" si="291"/>
        <v>8962771.5106013734</v>
      </c>
      <c r="N62" s="8">
        <f t="shared" si="291"/>
        <v>9043561.9329979327</v>
      </c>
      <c r="O62" s="8">
        <f t="shared" si="291"/>
        <v>9125080.6002619751</v>
      </c>
      <c r="P62" s="8">
        <f t="shared" si="291"/>
        <v>9207334.0767927337</v>
      </c>
      <c r="Q62" s="8">
        <f t="shared" si="291"/>
        <v>9290328.9861609433</v>
      </c>
      <c r="R62" s="8">
        <f t="shared" si="291"/>
        <v>9374072.0116421971</v>
      </c>
      <c r="S62" s="8">
        <f t="shared" si="291"/>
        <v>9458569.8967551384</v>
      </c>
      <c r="T62" s="8">
        <f t="shared" si="291"/>
        <v>9543829.4458044898</v>
      </c>
      <c r="U62" s="8">
        <f t="shared" si="291"/>
        <v>9629857.5244289711</v>
      </c>
      <c r="V62" s="8">
        <f t="shared" si="291"/>
        <v>9716661.0601541735</v>
      </c>
      <c r="W62" s="8">
        <f t="shared" si="291"/>
        <v>9804247.0429504029</v>
      </c>
      <c r="X62" s="8">
        <f t="shared" si="291"/>
        <v>9892622.5257955566</v>
      </c>
      <c r="Y62" s="8">
        <f t="shared" si="291"/>
        <v>9981794.6252430771</v>
      </c>
      <c r="Z62" s="8">
        <f t="shared" si="291"/>
        <v>10071770.521995017</v>
      </c>
      <c r="AA62" s="8">
        <f t="shared" si="291"/>
        <v>10162557.461480279</v>
      </c>
      <c r="AB62" s="8">
        <f t="shared" si="291"/>
        <v>10254162.754438061</v>
      </c>
      <c r="AC62" s="8">
        <f t="shared" si="291"/>
        <v>10346593.777506566</v>
      </c>
      <c r="AD62" s="8">
        <f t="shared" si="291"/>
        <v>10439857.973817009</v>
      </c>
      <c r="AE62" s="8">
        <f t="shared" si="291"/>
        <v>10533962.853592996</v>
      </c>
      <c r="AF62" s="8">
        <f t="shared" si="291"/>
        <v>10628915.994755283</v>
      </c>
      <c r="AG62" s="8">
        <f t="shared" si="291"/>
        <v>10724725.043532005</v>
      </c>
    </row>
    <row r="63" spans="1:33">
      <c r="A63" s="9">
        <f t="shared" si="1"/>
        <v>60</v>
      </c>
      <c r="B63" t="str">
        <f t="shared" si="289"/>
        <v>Commercial - Med./Large</v>
      </c>
      <c r="C63" s="8">
        <f t="shared" ref="C63:AG63" si="292">C12*C30</f>
        <v>910557.24199015333</v>
      </c>
      <c r="D63" s="8">
        <f t="shared" si="292"/>
        <v>919864.49979105161</v>
      </c>
      <c r="E63" s="8">
        <f t="shared" si="292"/>
        <v>928156.15839216812</v>
      </c>
      <c r="F63" s="8">
        <f t="shared" si="292"/>
        <v>936522.55800391501</v>
      </c>
      <c r="G63" s="8">
        <f t="shared" si="292"/>
        <v>944964.3723417623</v>
      </c>
      <c r="H63" s="8">
        <f t="shared" si="292"/>
        <v>953482.2811940508</v>
      </c>
      <c r="I63" s="8">
        <f t="shared" si="292"/>
        <v>962076.97047673399</v>
      </c>
      <c r="J63" s="8">
        <f t="shared" si="292"/>
        <v>970749.13228861114</v>
      </c>
      <c r="K63" s="8">
        <f t="shared" si="292"/>
        <v>979499.4649670606</v>
      </c>
      <c r="L63" s="8">
        <f t="shared" si="292"/>
        <v>988328.67314427358</v>
      </c>
      <c r="M63" s="8">
        <f t="shared" si="292"/>
        <v>997237.46780399594</v>
      </c>
      <c r="N63" s="8">
        <f t="shared" si="292"/>
        <v>1006226.5663387812</v>
      </c>
      <c r="O63" s="8">
        <f t="shared" si="292"/>
        <v>1015296.6926077588</v>
      </c>
      <c r="P63" s="8">
        <f t="shared" si="292"/>
        <v>1024448.5769949249</v>
      </c>
      <c r="Q63" s="8">
        <f t="shared" si="292"/>
        <v>1033682.9564679571</v>
      </c>
      <c r="R63" s="8">
        <f t="shared" si="292"/>
        <v>1043000.574637559</v>
      </c>
      <c r="S63" s="8">
        <f t="shared" si="292"/>
        <v>1052402.1818173421</v>
      </c>
      <c r="T63" s="8">
        <f t="shared" si="292"/>
        <v>1061888.5350842434</v>
      </c>
      <c r="U63" s="8">
        <f t="shared" si="292"/>
        <v>1071460.3983394927</v>
      </c>
      <c r="V63" s="8">
        <f t="shared" si="292"/>
        <v>1081118.542370125</v>
      </c>
      <c r="W63" s="8">
        <f t="shared" si="292"/>
        <v>1090863.7449110493</v>
      </c>
      <c r="X63" s="8">
        <f t="shared" si="292"/>
        <v>1100696.7907076771</v>
      </c>
      <c r="Y63" s="8">
        <f t="shared" si="292"/>
        <v>1110618.4715791161</v>
      </c>
      <c r="Z63" s="8">
        <f t="shared" si="292"/>
        <v>1120629.5864819302</v>
      </c>
      <c r="AA63" s="8">
        <f t="shared" si="292"/>
        <v>1130730.9415744781</v>
      </c>
      <c r="AB63" s="8">
        <f t="shared" si="292"/>
        <v>1140923.3502818304</v>
      </c>
      <c r="AC63" s="8">
        <f t="shared" si="292"/>
        <v>1151207.6333612709</v>
      </c>
      <c r="AD63" s="8">
        <f t="shared" si="292"/>
        <v>1161584.6189683892</v>
      </c>
      <c r="AE63" s="8">
        <f t="shared" si="292"/>
        <v>1172055.1427237703</v>
      </c>
      <c r="AF63" s="8">
        <f t="shared" si="292"/>
        <v>1182620.0477802821</v>
      </c>
      <c r="AG63" s="8">
        <f t="shared" si="292"/>
        <v>1193280.1848909734</v>
      </c>
    </row>
    <row r="64" spans="1:33">
      <c r="A64" s="9">
        <f t="shared" si="1"/>
        <v>61</v>
      </c>
      <c r="B64" t="str">
        <f t="shared" si="289"/>
        <v>Industrial</v>
      </c>
      <c r="C64" s="8">
        <f t="shared" ref="C64:AG65" si="293">C13*C31</f>
        <v>1725942.093821106</v>
      </c>
      <c r="D64" s="8">
        <f t="shared" si="293"/>
        <v>1725942.093821106</v>
      </c>
      <c r="E64" s="8">
        <f t="shared" si="293"/>
        <v>1725942.093821106</v>
      </c>
      <c r="F64" s="8">
        <f t="shared" si="293"/>
        <v>1725942.093821106</v>
      </c>
      <c r="G64" s="8">
        <f t="shared" si="293"/>
        <v>1725942.093821106</v>
      </c>
      <c r="H64" s="8">
        <f t="shared" si="293"/>
        <v>1725942.093821106</v>
      </c>
      <c r="I64" s="8">
        <f t="shared" si="293"/>
        <v>1725942.093821106</v>
      </c>
      <c r="J64" s="8">
        <f t="shared" si="293"/>
        <v>1725942.093821106</v>
      </c>
      <c r="K64" s="8">
        <f t="shared" si="293"/>
        <v>1725942.093821106</v>
      </c>
      <c r="L64" s="8">
        <f t="shared" si="293"/>
        <v>1725942.093821106</v>
      </c>
      <c r="M64" s="8">
        <f t="shared" si="293"/>
        <v>1725942.093821106</v>
      </c>
      <c r="N64" s="8">
        <f t="shared" si="293"/>
        <v>1725942.093821106</v>
      </c>
      <c r="O64" s="8">
        <f t="shared" si="293"/>
        <v>1725942.093821106</v>
      </c>
      <c r="P64" s="8">
        <f t="shared" si="293"/>
        <v>1725942.093821106</v>
      </c>
      <c r="Q64" s="8">
        <f t="shared" si="293"/>
        <v>1725942.093821106</v>
      </c>
      <c r="R64" s="8">
        <f t="shared" si="293"/>
        <v>1725942.093821106</v>
      </c>
      <c r="S64" s="8">
        <f t="shared" si="293"/>
        <v>1725942.093821106</v>
      </c>
      <c r="T64" s="8">
        <f t="shared" si="293"/>
        <v>1725942.093821106</v>
      </c>
      <c r="U64" s="8">
        <f t="shared" si="293"/>
        <v>1725942.093821106</v>
      </c>
      <c r="V64" s="8">
        <f t="shared" si="293"/>
        <v>1725942.093821106</v>
      </c>
      <c r="W64" s="8">
        <f t="shared" si="293"/>
        <v>1725942.093821106</v>
      </c>
      <c r="X64" s="8">
        <f t="shared" si="293"/>
        <v>1725942.093821106</v>
      </c>
      <c r="Y64" s="8">
        <f t="shared" si="293"/>
        <v>1725942.093821106</v>
      </c>
      <c r="Z64" s="8">
        <f t="shared" si="293"/>
        <v>1725942.093821106</v>
      </c>
      <c r="AA64" s="8">
        <f t="shared" si="293"/>
        <v>1725942.093821106</v>
      </c>
      <c r="AB64" s="8">
        <f t="shared" si="293"/>
        <v>1725942.093821106</v>
      </c>
      <c r="AC64" s="8">
        <f t="shared" si="293"/>
        <v>1725942.093821106</v>
      </c>
      <c r="AD64" s="8">
        <f t="shared" si="293"/>
        <v>1725942.093821106</v>
      </c>
      <c r="AE64" s="8">
        <f t="shared" si="293"/>
        <v>1725942.093821106</v>
      </c>
      <c r="AF64" s="8">
        <f t="shared" si="293"/>
        <v>1725942.093821106</v>
      </c>
      <c r="AG64" s="8">
        <f t="shared" si="293"/>
        <v>1725942.093821106</v>
      </c>
    </row>
    <row r="65" spans="1:33">
      <c r="A65" s="9">
        <f t="shared" si="1"/>
        <v>62</v>
      </c>
      <c r="B65" t="str">
        <f t="shared" si="289"/>
        <v>Agriculture</v>
      </c>
      <c r="C65" s="8">
        <f t="shared" si="293"/>
        <v>355446.84299012803</v>
      </c>
      <c r="D65" s="8">
        <f t="shared" si="293"/>
        <v>359900.88319815515</v>
      </c>
      <c r="E65" s="8">
        <f t="shared" si="293"/>
        <v>364593.99071505904</v>
      </c>
      <c r="F65" s="8">
        <f t="shared" si="293"/>
        <v>369348.29635398334</v>
      </c>
      <c r="G65" s="8">
        <f t="shared" si="293"/>
        <v>374164.59813843929</v>
      </c>
      <c r="H65" s="8">
        <f t="shared" si="293"/>
        <v>379043.70449816447</v>
      </c>
      <c r="I65" s="8">
        <f t="shared" si="293"/>
        <v>383986.43440482049</v>
      </c>
      <c r="J65" s="8">
        <f t="shared" si="293"/>
        <v>388993.61750945932</v>
      </c>
      <c r="K65" s="8">
        <f t="shared" si="293"/>
        <v>394066.09428178263</v>
      </c>
      <c r="L65" s="8">
        <f t="shared" si="293"/>
        <v>399204.71615121706</v>
      </c>
      <c r="M65" s="8">
        <f t="shared" si="293"/>
        <v>404410.3456498289</v>
      </c>
      <c r="N65" s="8">
        <f t="shared" si="293"/>
        <v>409683.85655710264</v>
      </c>
      <c r="O65" s="8">
        <f t="shared" si="293"/>
        <v>415026.13404660719</v>
      </c>
      <c r="P65" s="8">
        <f t="shared" si="293"/>
        <v>419186.7710404243</v>
      </c>
      <c r="Q65" s="8">
        <f t="shared" si="293"/>
        <v>423389.1184201045</v>
      </c>
      <c r="R65" s="8">
        <f t="shared" si="293"/>
        <v>427633.5943322659</v>
      </c>
      <c r="S65" s="8">
        <f t="shared" si="293"/>
        <v>431920.62111544679</v>
      </c>
      <c r="T65" s="8">
        <f t="shared" si="293"/>
        <v>436250.62534212897</v>
      </c>
      <c r="U65" s="8">
        <f t="shared" si="293"/>
        <v>440624.03786118375</v>
      </c>
      <c r="V65" s="8">
        <f t="shared" si="293"/>
        <v>445041.29384074203</v>
      </c>
      <c r="W65" s="8">
        <f t="shared" si="293"/>
        <v>449502.83281149535</v>
      </c>
      <c r="X65" s="8">
        <f t="shared" si="293"/>
        <v>454009.09871043055</v>
      </c>
      <c r="Y65" s="8">
        <f t="shared" si="293"/>
        <v>458560.53992500243</v>
      </c>
      <c r="Z65" s="8">
        <f t="shared" si="293"/>
        <v>463157.60933775053</v>
      </c>
      <c r="AA65" s="8">
        <f t="shared" si="293"/>
        <v>467800.76437136135</v>
      </c>
      <c r="AB65" s="8">
        <f t="shared" si="293"/>
        <v>472490.46703418414</v>
      </c>
      <c r="AC65" s="8">
        <f t="shared" si="293"/>
        <v>477227.18396620179</v>
      </c>
      <c r="AD65" s="8">
        <f t="shared" si="293"/>
        <v>482011.38648546278</v>
      </c>
      <c r="AE65" s="8">
        <f t="shared" si="293"/>
        <v>486843.5506349795</v>
      </c>
      <c r="AF65" s="8">
        <f t="shared" si="293"/>
        <v>491724.15723009506</v>
      </c>
      <c r="AG65" s="8">
        <f t="shared" si="293"/>
        <v>496653.69190632663</v>
      </c>
    </row>
    <row r="66" spans="1:33" s="105" customFormat="1" ht="17.25">
      <c r="A66" s="9">
        <f t="shared" si="1"/>
        <v>63</v>
      </c>
      <c r="B66" s="105" t="str">
        <f t="shared" si="289"/>
        <v>Lighting</v>
      </c>
      <c r="C66" s="356">
        <f t="shared" ref="C66:AG66" si="294">C15*C33</f>
        <v>77234.994749999998</v>
      </c>
      <c r="D66" s="356">
        <f t="shared" si="294"/>
        <v>76296.858545027513</v>
      </c>
      <c r="E66" s="356">
        <f t="shared" si="294"/>
        <v>76296.858545027513</v>
      </c>
      <c r="F66" s="356">
        <f t="shared" si="294"/>
        <v>76296.858545027513</v>
      </c>
      <c r="G66" s="356">
        <f t="shared" si="294"/>
        <v>76296.858545027513</v>
      </c>
      <c r="H66" s="356">
        <f t="shared" si="294"/>
        <v>76296.858545027513</v>
      </c>
      <c r="I66" s="356">
        <f t="shared" si="294"/>
        <v>76296.858545027513</v>
      </c>
      <c r="J66" s="356">
        <f t="shared" si="294"/>
        <v>76296.858545027513</v>
      </c>
      <c r="K66" s="356">
        <f t="shared" si="294"/>
        <v>76296.858545027513</v>
      </c>
      <c r="L66" s="356">
        <f t="shared" si="294"/>
        <v>76296.858545027513</v>
      </c>
      <c r="M66" s="356">
        <f t="shared" si="294"/>
        <v>76296.858545027513</v>
      </c>
      <c r="N66" s="356">
        <f t="shared" si="294"/>
        <v>76296.858545027513</v>
      </c>
      <c r="O66" s="356">
        <f t="shared" si="294"/>
        <v>76296.858545027513</v>
      </c>
      <c r="P66" s="356">
        <f t="shared" si="294"/>
        <v>76296.858545027513</v>
      </c>
      <c r="Q66" s="356">
        <f t="shared" si="294"/>
        <v>76296.858545027513</v>
      </c>
      <c r="R66" s="356">
        <f t="shared" si="294"/>
        <v>76296.858545027513</v>
      </c>
      <c r="S66" s="356">
        <f t="shared" si="294"/>
        <v>76296.858545027513</v>
      </c>
      <c r="T66" s="356">
        <f t="shared" si="294"/>
        <v>76296.858545027513</v>
      </c>
      <c r="U66" s="356">
        <f t="shared" si="294"/>
        <v>76296.858545027513</v>
      </c>
      <c r="V66" s="356">
        <f t="shared" si="294"/>
        <v>76296.858545027513</v>
      </c>
      <c r="W66" s="356">
        <f t="shared" si="294"/>
        <v>76296.858545027513</v>
      </c>
      <c r="X66" s="356">
        <f t="shared" si="294"/>
        <v>76296.858545027513</v>
      </c>
      <c r="Y66" s="356">
        <f t="shared" si="294"/>
        <v>76296.858545027513</v>
      </c>
      <c r="Z66" s="356">
        <f t="shared" si="294"/>
        <v>76296.858545027513</v>
      </c>
      <c r="AA66" s="356">
        <f t="shared" si="294"/>
        <v>76296.858545027513</v>
      </c>
      <c r="AB66" s="356">
        <f t="shared" si="294"/>
        <v>76296.858545027513</v>
      </c>
      <c r="AC66" s="356">
        <f t="shared" si="294"/>
        <v>76296.858545027513</v>
      </c>
      <c r="AD66" s="356">
        <f t="shared" si="294"/>
        <v>76296.858545027513</v>
      </c>
      <c r="AE66" s="356">
        <f t="shared" si="294"/>
        <v>76296.858545027513</v>
      </c>
      <c r="AF66" s="356">
        <f t="shared" si="294"/>
        <v>76296.858545027513</v>
      </c>
      <c r="AG66" s="356">
        <f t="shared" si="294"/>
        <v>76296.858545027513</v>
      </c>
    </row>
    <row r="67" spans="1:33">
      <c r="A67" s="9">
        <f t="shared" si="1"/>
        <v>64</v>
      </c>
      <c r="B67" t="s">
        <v>10</v>
      </c>
      <c r="C67" s="8">
        <f>SUM(C61:C66)</f>
        <v>17255506.393728882</v>
      </c>
      <c r="D67" s="8">
        <f t="shared" ref="D67:V67" si="295">SUM(D61:D66)</f>
        <v>17416720.690319207</v>
      </c>
      <c r="E67" s="8">
        <f t="shared" si="295"/>
        <v>17558833.646870978</v>
      </c>
      <c r="F67" s="8">
        <f t="shared" si="295"/>
        <v>17702245.739578862</v>
      </c>
      <c r="G67" s="8">
        <f t="shared" si="295"/>
        <v>17846968.91835944</v>
      </c>
      <c r="H67" s="8">
        <f t="shared" si="295"/>
        <v>17993015.243996765</v>
      </c>
      <c r="I67" s="8">
        <f t="shared" si="295"/>
        <v>18140396.889183059</v>
      </c>
      <c r="J67" s="8">
        <f t="shared" si="295"/>
        <v>18289126.139569316</v>
      </c>
      <c r="K67" s="8">
        <f t="shared" si="295"/>
        <v>18439215.394825965</v>
      </c>
      <c r="L67" s="8">
        <f t="shared" si="295"/>
        <v>18590677.169713605</v>
      </c>
      <c r="M67" s="8">
        <f t="shared" si="295"/>
        <v>18743524.095163986</v>
      </c>
      <c r="N67" s="8">
        <f t="shared" si="295"/>
        <v>18897768.919371288</v>
      </c>
      <c r="O67" s="8">
        <f t="shared" si="295"/>
        <v>19053424.508893818</v>
      </c>
      <c r="P67" s="8">
        <f t="shared" si="295"/>
        <v>19202556.763842449</v>
      </c>
      <c r="Q67" s="8">
        <f t="shared" si="295"/>
        <v>19352983.187156558</v>
      </c>
      <c r="R67" s="8">
        <f t="shared" si="295"/>
        <v>19504715.052109506</v>
      </c>
      <c r="S67" s="8">
        <f t="shared" si="295"/>
        <v>19657763.730538461</v>
      </c>
      <c r="T67" s="8">
        <f t="shared" si="295"/>
        <v>19812140.693709273</v>
      </c>
      <c r="U67" s="8">
        <f t="shared" si="295"/>
        <v>19967857.513188954</v>
      </c>
      <c r="V67" s="8">
        <f t="shared" si="295"/>
        <v>20124925.861725893</v>
      </c>
      <c r="W67" s="8">
        <f t="shared" ref="W67" si="296">SUM(W61:W66)</f>
        <v>20283357.51413776</v>
      </c>
      <c r="X67" s="8">
        <f t="shared" ref="X67" si="297">SUM(X61:X66)</f>
        <v>20443164.348207265</v>
      </c>
      <c r="Y67" s="8">
        <f t="shared" ref="Y67" si="298">SUM(Y61:Y66)</f>
        <v>20604358.345585816</v>
      </c>
      <c r="Z67" s="8">
        <f t="shared" ref="Z67" si="299">SUM(Z61:Z66)</f>
        <v>20766951.592705097</v>
      </c>
      <c r="AA67" s="8">
        <f t="shared" ref="AA67" si="300">SUM(AA61:AA66)</f>
        <v>20930956.281696711</v>
      </c>
      <c r="AB67" s="8">
        <f t="shared" ref="AB67" si="301">SUM(AB61:AB66)</f>
        <v>21096384.711319908</v>
      </c>
      <c r="AC67" s="8">
        <f t="shared" ref="AC67" si="302">SUM(AC61:AC66)</f>
        <v>21263249.287897468</v>
      </c>
      <c r="AD67" s="8">
        <f t="shared" ref="AD67" si="303">SUM(AD61:AD66)</f>
        <v>21431562.526259869</v>
      </c>
      <c r="AE67" s="8">
        <f t="shared" ref="AE67" si="304">SUM(AE61:AE66)</f>
        <v>21601337.050697736</v>
      </c>
      <c r="AF67" s="8">
        <f t="shared" ref="AF67" si="305">SUM(AF61:AF66)</f>
        <v>21772585.59592269</v>
      </c>
      <c r="AG67" s="8">
        <f t="shared" ref="AG67" si="306">SUM(AG61:AG66)</f>
        <v>21945321.008036662</v>
      </c>
    </row>
    <row r="68" spans="1:33">
      <c r="A68" s="9">
        <f t="shared" si="1"/>
        <v>65</v>
      </c>
      <c r="B68" t="s">
        <v>281</v>
      </c>
      <c r="C68" s="8"/>
      <c r="D68" s="8">
        <f>D67-C67</f>
        <v>161214.29659032449</v>
      </c>
      <c r="E68" s="8">
        <f t="shared" ref="E68:AG68" si="307">E67-D67</f>
        <v>142112.95655177161</v>
      </c>
      <c r="F68" s="8">
        <f t="shared" si="307"/>
        <v>143412.09270788357</v>
      </c>
      <c r="G68" s="8">
        <f t="shared" si="307"/>
        <v>144723.17878057808</v>
      </c>
      <c r="H68" s="8">
        <f t="shared" si="307"/>
        <v>146046.32563732564</v>
      </c>
      <c r="I68" s="8">
        <f t="shared" si="307"/>
        <v>147381.64518629387</v>
      </c>
      <c r="J68" s="8">
        <f t="shared" si="307"/>
        <v>148729.25038625672</v>
      </c>
      <c r="K68" s="8">
        <f t="shared" si="307"/>
        <v>150089.25525664911</v>
      </c>
      <c r="L68" s="8">
        <f t="shared" si="307"/>
        <v>151461.77488764003</v>
      </c>
      <c r="M68" s="8">
        <f t="shared" si="307"/>
        <v>152846.92545038089</v>
      </c>
      <c r="N68" s="8">
        <f t="shared" si="307"/>
        <v>154244.82420730218</v>
      </c>
      <c r="O68" s="8">
        <f t="shared" si="307"/>
        <v>155655.58952252939</v>
      </c>
      <c r="P68" s="8">
        <f t="shared" si="307"/>
        <v>149132.25494863093</v>
      </c>
      <c r="Q68" s="8">
        <f t="shared" si="307"/>
        <v>150426.42331410944</v>
      </c>
      <c r="R68" s="8">
        <f t="shared" si="307"/>
        <v>151731.86495294794</v>
      </c>
      <c r="S68" s="8">
        <f t="shared" si="307"/>
        <v>153048.67842895538</v>
      </c>
      <c r="T68" s="8">
        <f t="shared" si="307"/>
        <v>154376.96317081153</v>
      </c>
      <c r="U68" s="8">
        <f t="shared" si="307"/>
        <v>155716.81947968155</v>
      </c>
      <c r="V68" s="8">
        <f t="shared" si="307"/>
        <v>157068.34853693843</v>
      </c>
      <c r="W68" s="8">
        <f t="shared" si="307"/>
        <v>158431.65241186693</v>
      </c>
      <c r="X68" s="8">
        <f t="shared" si="307"/>
        <v>159806.83406950533</v>
      </c>
      <c r="Y68" s="8">
        <f t="shared" si="307"/>
        <v>161193.99737855047</v>
      </c>
      <c r="Z68" s="8">
        <f t="shared" si="307"/>
        <v>162593.24711928144</v>
      </c>
      <c r="AA68" s="8">
        <f t="shared" si="307"/>
        <v>164004.68899161369</v>
      </c>
      <c r="AB68" s="8">
        <f t="shared" si="307"/>
        <v>165428.42962319776</v>
      </c>
      <c r="AC68" s="8">
        <f t="shared" si="307"/>
        <v>166864.57657755911</v>
      </c>
      <c r="AD68" s="8">
        <f t="shared" si="307"/>
        <v>168313.23836240172</v>
      </c>
      <c r="AE68" s="8">
        <f t="shared" si="307"/>
        <v>169774.52443786711</v>
      </c>
      <c r="AF68" s="8">
        <f t="shared" si="307"/>
        <v>171248.54522495344</v>
      </c>
      <c r="AG68" s="8">
        <f t="shared" si="307"/>
        <v>172735.41211397201</v>
      </c>
    </row>
    <row r="69" spans="1:33">
      <c r="A69" s="9">
        <f t="shared" si="1"/>
        <v>66</v>
      </c>
      <c r="B69" s="1" t="s">
        <v>282</v>
      </c>
      <c r="C69" s="355"/>
      <c r="D69" s="355">
        <f t="shared" ref="D69:V69" si="308">D67/C67-1</f>
        <v>9.3427740056886144E-3</v>
      </c>
      <c r="E69" s="355">
        <f t="shared" si="308"/>
        <v>8.1595702818362259E-3</v>
      </c>
      <c r="F69" s="355">
        <f t="shared" si="308"/>
        <v>8.1675181616314152E-3</v>
      </c>
      <c r="G69" s="355">
        <f t="shared" si="308"/>
        <v>8.1754134989213689E-3</v>
      </c>
      <c r="H69" s="355">
        <f t="shared" si="308"/>
        <v>8.1832565689676784E-3</v>
      </c>
      <c r="I69" s="355">
        <f t="shared" si="308"/>
        <v>8.1910476475290928E-3</v>
      </c>
      <c r="J69" s="355">
        <f t="shared" si="308"/>
        <v>8.1987870108257699E-3</v>
      </c>
      <c r="K69" s="355">
        <f t="shared" si="308"/>
        <v>8.2064749355041933E-3</v>
      </c>
      <c r="L69" s="355">
        <f t="shared" si="308"/>
        <v>8.2141116985996465E-3</v>
      </c>
      <c r="M69" s="355">
        <f t="shared" si="308"/>
        <v>8.2216975775033507E-3</v>
      </c>
      <c r="N69" s="355">
        <f t="shared" si="308"/>
        <v>8.2292328499260492E-3</v>
      </c>
      <c r="O69" s="355">
        <f t="shared" si="308"/>
        <v>8.2367177938647007E-3</v>
      </c>
      <c r="P69" s="355">
        <f t="shared" si="308"/>
        <v>7.8270578015526837E-3</v>
      </c>
      <c r="Q69" s="355">
        <f t="shared" si="308"/>
        <v>7.8336663791227501E-3</v>
      </c>
      <c r="R69" s="355">
        <f t="shared" si="308"/>
        <v>7.8402313217345032E-3</v>
      </c>
      <c r="S69" s="355">
        <f t="shared" si="308"/>
        <v>7.8467528502756956E-3</v>
      </c>
      <c r="T69" s="355">
        <f t="shared" si="308"/>
        <v>7.8532311857522075E-3</v>
      </c>
      <c r="U69" s="355">
        <f t="shared" si="308"/>
        <v>7.8596665492651763E-3</v>
      </c>
      <c r="V69" s="355">
        <f t="shared" si="308"/>
        <v>7.8660591619903464E-3</v>
      </c>
      <c r="W69" s="355">
        <f t="shared" ref="W69" si="309">W67/V67-1</f>
        <v>7.8724092451527561E-3</v>
      </c>
      <c r="X69" s="355">
        <f t="shared" ref="X69" si="310">X67/W67-1</f>
        <v>7.8787170200060874E-3</v>
      </c>
      <c r="Y69" s="355">
        <f t="shared" ref="Y69" si="311">Y67/X67-1</f>
        <v>7.8849827078109058E-3</v>
      </c>
      <c r="Z69" s="355">
        <f t="shared" ref="Z69" si="312">Z67/Y67-1</f>
        <v>7.8912065298124556E-3</v>
      </c>
      <c r="AA69" s="355">
        <f t="shared" ref="AA69" si="313">AA67/Z67-1</f>
        <v>7.89738870722001E-3</v>
      </c>
      <c r="AB69" s="355">
        <f t="shared" ref="AB69" si="314">AB67/AA67-1</f>
        <v>7.9035294611866647E-3</v>
      </c>
      <c r="AC69" s="355">
        <f t="shared" ref="AC69" si="315">AC67/AB67-1</f>
        <v>7.9096290127864677E-3</v>
      </c>
      <c r="AD69" s="355">
        <f t="shared" ref="AD69" si="316">AD67/AC67-1</f>
        <v>7.9156875829979878E-3</v>
      </c>
      <c r="AE69" s="355">
        <f t="shared" ref="AE69" si="317">AE67/AD67-1</f>
        <v>7.9217053926816661E-3</v>
      </c>
      <c r="AF69" s="355">
        <f t="shared" ref="AF69" si="318">AF67/AE67-1</f>
        <v>7.927682662560942E-3</v>
      </c>
      <c r="AG69" s="355">
        <f t="shared" ref="AG69" si="319">AG67/AF67-1</f>
        <v>7.9336196132038239E-3</v>
      </c>
    </row>
    <row r="70" spans="1:33">
      <c r="A70" s="9">
        <f t="shared" si="1"/>
        <v>67</v>
      </c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  <c r="X70" s="264"/>
      <c r="Y70" s="264"/>
      <c r="Z70" s="264"/>
      <c r="AA70" s="264"/>
      <c r="AB70" s="264"/>
      <c r="AC70" s="264"/>
      <c r="AD70" s="264"/>
      <c r="AE70" s="264"/>
      <c r="AF70" s="264"/>
      <c r="AG70" s="264"/>
    </row>
    <row r="71" spans="1:33">
      <c r="A71" s="9">
        <f t="shared" si="1"/>
        <v>68</v>
      </c>
      <c r="B71" s="105" t="s">
        <v>284</v>
      </c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  <c r="X71" s="264"/>
      <c r="Y71" s="264"/>
      <c r="Z71" s="264"/>
      <c r="AA71" s="264"/>
      <c r="AB71" s="264"/>
      <c r="AC71" s="264"/>
      <c r="AD71" s="264"/>
      <c r="AE71" s="264"/>
      <c r="AF71" s="264"/>
      <c r="AG71" s="264"/>
    </row>
    <row r="72" spans="1:33">
      <c r="A72" s="9">
        <f t="shared" si="1"/>
        <v>69</v>
      </c>
      <c r="B72" t="str">
        <f t="shared" ref="B72:B78" si="320">B61</f>
        <v>Residential</v>
      </c>
      <c r="C72" s="264"/>
      <c r="D72" s="8">
        <f>(C10*(1+D20))*(C28*(1+D36))-C61</f>
        <v>125414.64550698921</v>
      </c>
      <c r="E72" s="8">
        <f t="shared" ref="E72:AG72" si="321">(D10*(1+E20))*(D28*(1+E36))-D61</f>
        <v>115825.56136028934</v>
      </c>
      <c r="F72" s="8">
        <f t="shared" si="321"/>
        <v>116867.99141253065</v>
      </c>
      <c r="G72" s="8">
        <f t="shared" si="321"/>
        <v>117919.80333524384</v>
      </c>
      <c r="H72" s="8">
        <f t="shared" si="321"/>
        <v>118981.08156526089</v>
      </c>
      <c r="I72" s="8">
        <f t="shared" si="321"/>
        <v>120051.91129934788</v>
      </c>
      <c r="J72" s="8">
        <f t="shared" si="321"/>
        <v>121132.37850104179</v>
      </c>
      <c r="K72" s="8">
        <f t="shared" si="321"/>
        <v>122222.56990755256</v>
      </c>
      <c r="L72" s="8">
        <f t="shared" si="321"/>
        <v>123322.57303671911</v>
      </c>
      <c r="M72" s="8">
        <f t="shared" si="321"/>
        <v>124432.47619405016</v>
      </c>
      <c r="N72" s="8">
        <f t="shared" si="321"/>
        <v>125552.36847979669</v>
      </c>
      <c r="O72" s="8">
        <f t="shared" si="321"/>
        <v>126682.33979611378</v>
      </c>
      <c r="P72" s="8">
        <f t="shared" si="321"/>
        <v>121059.74090337381</v>
      </c>
      <c r="Q72" s="8">
        <f t="shared" si="321"/>
        <v>122028.21883059945</v>
      </c>
      <c r="R72" s="8">
        <f t="shared" si="321"/>
        <v>123004.44458124507</v>
      </c>
      <c r="S72" s="8">
        <f t="shared" si="321"/>
        <v>123988.48013789486</v>
      </c>
      <c r="T72" s="8">
        <f t="shared" si="321"/>
        <v>124980.38797899801</v>
      </c>
      <c r="U72" s="8">
        <f t="shared" si="321"/>
        <v>125980.23108282965</v>
      </c>
      <c r="V72" s="8">
        <f t="shared" si="321"/>
        <v>126988.0729314927</v>
      </c>
      <c r="W72" s="8">
        <f t="shared" si="321"/>
        <v>128003.97751494497</v>
      </c>
      <c r="X72" s="8">
        <f t="shared" si="321"/>
        <v>129028.00933506433</v>
      </c>
      <c r="Y72" s="8">
        <f t="shared" si="321"/>
        <v>130060.23340974469</v>
      </c>
      <c r="Z72" s="8">
        <f t="shared" si="321"/>
        <v>131100.71527702268</v>
      </c>
      <c r="AA72" s="8">
        <f t="shared" si="321"/>
        <v>132149.5209992379</v>
      </c>
      <c r="AB72" s="8">
        <f t="shared" si="321"/>
        <v>133206.71716723312</v>
      </c>
      <c r="AC72" s="8">
        <f t="shared" si="321"/>
        <v>134272.37090457045</v>
      </c>
      <c r="AD72" s="8">
        <f t="shared" si="321"/>
        <v>135346.54987180699</v>
      </c>
      <c r="AE72" s="8">
        <f t="shared" si="321"/>
        <v>136429.32227078173</v>
      </c>
      <c r="AF72" s="8">
        <f t="shared" si="321"/>
        <v>137520.75684894715</v>
      </c>
      <c r="AG72" s="8">
        <f t="shared" si="321"/>
        <v>138620.92290373892</v>
      </c>
    </row>
    <row r="73" spans="1:33">
      <c r="A73" s="9">
        <f t="shared" si="1"/>
        <v>70</v>
      </c>
      <c r="B73" t="str">
        <f t="shared" si="320"/>
        <v>Commercial - Small</v>
      </c>
      <c r="C73" s="264"/>
      <c r="D73" s="8">
        <f t="shared" ref="D73:AG73" si="322">(C11*(1+D21))*(C29*(1+D37))-C62</f>
        <v>149329.14971582498</v>
      </c>
      <c r="E73" s="8">
        <f t="shared" si="322"/>
        <v>140793.38296318427</v>
      </c>
      <c r="F73" s="8">
        <f t="shared" si="322"/>
        <v>142062.4945172146</v>
      </c>
      <c r="G73" s="8">
        <f t="shared" si="322"/>
        <v>143343.04584279098</v>
      </c>
      <c r="H73" s="8">
        <f t="shared" si="322"/>
        <v>144635.14005801827</v>
      </c>
      <c r="I73" s="8">
        <f t="shared" si="322"/>
        <v>145938.88121050224</v>
      </c>
      <c r="J73" s="8">
        <f t="shared" si="322"/>
        <v>147254.37428573333</v>
      </c>
      <c r="K73" s="8">
        <f t="shared" si="322"/>
        <v>148581.72521554306</v>
      </c>
      <c r="L73" s="8">
        <f t="shared" si="322"/>
        <v>149921.04088663496</v>
      </c>
      <c r="M73" s="8">
        <f t="shared" si="322"/>
        <v>151272.42914918996</v>
      </c>
      <c r="N73" s="8">
        <f t="shared" si="322"/>
        <v>152635.9988255389</v>
      </c>
      <c r="O73" s="8">
        <f t="shared" si="322"/>
        <v>154011.85971895419</v>
      </c>
      <c r="P73" s="8">
        <f t="shared" si="322"/>
        <v>155400.12262246013</v>
      </c>
      <c r="Q73" s="8">
        <f t="shared" si="322"/>
        <v>156800.89932777919</v>
      </c>
      <c r="R73" s="8">
        <f t="shared" si="322"/>
        <v>158214.30263432115</v>
      </c>
      <c r="S73" s="8">
        <f t="shared" si="322"/>
        <v>159640.44635826536</v>
      </c>
      <c r="T73" s="8">
        <f t="shared" si="322"/>
        <v>161079.44534174167</v>
      </c>
      <c r="U73" s="8">
        <f t="shared" si="322"/>
        <v>162531.41546205059</v>
      </c>
      <c r="V73" s="8">
        <f t="shared" si="322"/>
        <v>163996.4736410249</v>
      </c>
      <c r="W73" s="8">
        <f t="shared" si="322"/>
        <v>165474.73785442486</v>
      </c>
      <c r="X73" s="8">
        <f t="shared" si="322"/>
        <v>166966.32714144513</v>
      </c>
      <c r="Y73" s="8">
        <f t="shared" si="322"/>
        <v>168471.36161429808</v>
      </c>
      <c r="Z73" s="8">
        <f t="shared" si="322"/>
        <v>169989.96246788837</v>
      </c>
      <c r="AA73" s="8">
        <f t="shared" si="322"/>
        <v>171522.2519895751</v>
      </c>
      <c r="AB73" s="8">
        <f t="shared" si="322"/>
        <v>173068.35356900841</v>
      </c>
      <c r="AC73" s="8">
        <f t="shared" si="322"/>
        <v>174628.39170807973</v>
      </c>
      <c r="AD73" s="8">
        <f t="shared" si="322"/>
        <v>176202.49203093536</v>
      </c>
      <c r="AE73" s="8">
        <f t="shared" si="322"/>
        <v>177790.78129410185</v>
      </c>
      <c r="AF73" s="8">
        <f t="shared" si="322"/>
        <v>179393.3873966895</v>
      </c>
      <c r="AG73" s="8">
        <f t="shared" si="322"/>
        <v>181010.43939068168</v>
      </c>
    </row>
    <row r="74" spans="1:33">
      <c r="A74" s="9">
        <f t="shared" si="1"/>
        <v>71</v>
      </c>
      <c r="B74" t="str">
        <f t="shared" si="320"/>
        <v>Commercial - Med./Large</v>
      </c>
      <c r="C74" s="264"/>
      <c r="D74" s="8">
        <f t="shared" ref="D74:AG74" si="323">(C12*(1+D22))*(C30*(1+D38))-C63</f>
        <v>16615.019467560109</v>
      </c>
      <c r="E74" s="8">
        <f t="shared" si="323"/>
        <v>15665.292431441601</v>
      </c>
      <c r="F74" s="8">
        <f t="shared" si="323"/>
        <v>15806.499377418542</v>
      </c>
      <c r="G74" s="8">
        <f t="shared" si="323"/>
        <v>15948.979162806645</v>
      </c>
      <c r="H74" s="8">
        <f t="shared" si="323"/>
        <v>16092.743260980118</v>
      </c>
      <c r="I74" s="8">
        <f t="shared" si="323"/>
        <v>16237.803248734679</v>
      </c>
      <c r="J74" s="8">
        <f t="shared" si="323"/>
        <v>16384.170807218645</v>
      </c>
      <c r="K74" s="8">
        <f t="shared" si="323"/>
        <v>16531.857722874964</v>
      </c>
      <c r="L74" s="8">
        <f t="shared" si="323"/>
        <v>16680.875888388953</v>
      </c>
      <c r="M74" s="8">
        <f t="shared" si="323"/>
        <v>16831.237303646747</v>
      </c>
      <c r="N74" s="8">
        <f t="shared" si="323"/>
        <v>16982.954076701892</v>
      </c>
      <c r="O74" s="8">
        <f t="shared" si="323"/>
        <v>17136.038424749393</v>
      </c>
      <c r="P74" s="8">
        <f t="shared" si="323"/>
        <v>17290.502675110009</v>
      </c>
      <c r="Q74" s="8">
        <f t="shared" si="323"/>
        <v>17446.359266223386</v>
      </c>
      <c r="R74" s="8">
        <f t="shared" si="323"/>
        <v>17603.620748649235</v>
      </c>
      <c r="S74" s="8">
        <f t="shared" si="323"/>
        <v>17762.299786077579</v>
      </c>
      <c r="T74" s="8">
        <f t="shared" si="323"/>
        <v>17922.409156349255</v>
      </c>
      <c r="U74" s="8">
        <f t="shared" si="323"/>
        <v>18083.961752484785</v>
      </c>
      <c r="V74" s="8">
        <f t="shared" si="323"/>
        <v>18246.97058372153</v>
      </c>
      <c r="W74" s="8">
        <f t="shared" si="323"/>
        <v>18411.448776563164</v>
      </c>
      <c r="X74" s="8">
        <f t="shared" si="323"/>
        <v>18577.40957583487</v>
      </c>
      <c r="Y74" s="8">
        <f t="shared" si="323"/>
        <v>18744.866345751565</v>
      </c>
      <c r="Z74" s="8">
        <f t="shared" si="323"/>
        <v>18913.832570992177</v>
      </c>
      <c r="AA74" s="8">
        <f t="shared" si="323"/>
        <v>19084.321857787203</v>
      </c>
      <c r="AB74" s="8">
        <f t="shared" si="323"/>
        <v>19256.34793501324</v>
      </c>
      <c r="AC74" s="8">
        <f t="shared" si="323"/>
        <v>19429.924655299634</v>
      </c>
      <c r="AD74" s="8">
        <f t="shared" si="323"/>
        <v>19605.065996142337</v>
      </c>
      <c r="AE74" s="8">
        <f t="shared" si="323"/>
        <v>19781.786061031511</v>
      </c>
      <c r="AF74" s="8">
        <f t="shared" si="323"/>
        <v>19960.099080585642</v>
      </c>
      <c r="AG74" s="8">
        <f t="shared" si="323"/>
        <v>20140.019413698232</v>
      </c>
    </row>
    <row r="75" spans="1:33">
      <c r="A75" s="9">
        <f t="shared" si="1"/>
        <v>72</v>
      </c>
      <c r="B75" t="str">
        <f t="shared" si="320"/>
        <v>Industrial</v>
      </c>
      <c r="C75" s="264"/>
      <c r="D75" s="8">
        <f t="shared" ref="D75:AG75" si="324">(C13*(1+D23))*(C31*(1+D39))-C64</f>
        <v>17259.420938211028</v>
      </c>
      <c r="E75" s="8">
        <f t="shared" si="324"/>
        <v>17259.420938211028</v>
      </c>
      <c r="F75" s="8">
        <f t="shared" si="324"/>
        <v>17259.420938211028</v>
      </c>
      <c r="G75" s="8">
        <f t="shared" si="324"/>
        <v>17259.420938211028</v>
      </c>
      <c r="H75" s="8">
        <f t="shared" si="324"/>
        <v>17259.420938211028</v>
      </c>
      <c r="I75" s="8">
        <f t="shared" si="324"/>
        <v>17259.420938211028</v>
      </c>
      <c r="J75" s="8">
        <f t="shared" si="324"/>
        <v>17259.420938211028</v>
      </c>
      <c r="K75" s="8">
        <f t="shared" si="324"/>
        <v>17259.420938211028</v>
      </c>
      <c r="L75" s="8">
        <f t="shared" si="324"/>
        <v>17259.420938211028</v>
      </c>
      <c r="M75" s="8">
        <f t="shared" si="324"/>
        <v>17259.420938211028</v>
      </c>
      <c r="N75" s="8">
        <f t="shared" si="324"/>
        <v>17259.420938211028</v>
      </c>
      <c r="O75" s="8">
        <f t="shared" si="324"/>
        <v>17259.420938211028</v>
      </c>
      <c r="P75" s="8">
        <f t="shared" si="324"/>
        <v>17259.420938211028</v>
      </c>
      <c r="Q75" s="8">
        <f t="shared" si="324"/>
        <v>17259.420938211028</v>
      </c>
      <c r="R75" s="8">
        <f t="shared" si="324"/>
        <v>17259.420938211028</v>
      </c>
      <c r="S75" s="8">
        <f t="shared" si="324"/>
        <v>17259.420938211028</v>
      </c>
      <c r="T75" s="8">
        <f t="shared" si="324"/>
        <v>17259.420938211028</v>
      </c>
      <c r="U75" s="8">
        <f t="shared" si="324"/>
        <v>17259.420938211028</v>
      </c>
      <c r="V75" s="8">
        <f t="shared" si="324"/>
        <v>17259.420938211028</v>
      </c>
      <c r="W75" s="8">
        <f t="shared" si="324"/>
        <v>17259.420938211028</v>
      </c>
      <c r="X75" s="8">
        <f t="shared" si="324"/>
        <v>17259.420938211028</v>
      </c>
      <c r="Y75" s="8">
        <f t="shared" si="324"/>
        <v>17259.420938211028</v>
      </c>
      <c r="Z75" s="8">
        <f t="shared" si="324"/>
        <v>17259.420938211028</v>
      </c>
      <c r="AA75" s="8">
        <f t="shared" si="324"/>
        <v>17259.420938211028</v>
      </c>
      <c r="AB75" s="8">
        <f t="shared" si="324"/>
        <v>17259.420938211028</v>
      </c>
      <c r="AC75" s="8">
        <f t="shared" si="324"/>
        <v>17259.420938211028</v>
      </c>
      <c r="AD75" s="8">
        <f t="shared" si="324"/>
        <v>17259.420938211028</v>
      </c>
      <c r="AE75" s="8">
        <f t="shared" si="324"/>
        <v>17259.420938211028</v>
      </c>
      <c r="AF75" s="8">
        <f t="shared" si="324"/>
        <v>17259.420938211028</v>
      </c>
      <c r="AG75" s="8">
        <f t="shared" si="324"/>
        <v>17259.420938211028</v>
      </c>
    </row>
    <row r="76" spans="1:33">
      <c r="A76" s="9">
        <f t="shared" si="1"/>
        <v>73</v>
      </c>
      <c r="B76" t="str">
        <f t="shared" si="320"/>
        <v>Agriculture</v>
      </c>
      <c r="C76" s="264"/>
      <c r="D76" s="8">
        <f t="shared" ref="D76:AG76" si="325">(C14*(1+D24))*(C32*(1+D40))-C65</f>
        <v>6244.5918657294242</v>
      </c>
      <c r="E76" s="8">
        <f t="shared" si="325"/>
        <v>6507.0079682226642</v>
      </c>
      <c r="F76" s="8">
        <f t="shared" si="325"/>
        <v>6591.859352128231</v>
      </c>
      <c r="G76" s="8">
        <f t="shared" si="325"/>
        <v>6677.8171980800689</v>
      </c>
      <c r="H76" s="8">
        <f t="shared" si="325"/>
        <v>6764.8959343429888</v>
      </c>
      <c r="I76" s="8">
        <f t="shared" si="325"/>
        <v>6853.110177326831</v>
      </c>
      <c r="J76" s="8">
        <f t="shared" si="325"/>
        <v>6942.4747340391623</v>
      </c>
      <c r="K76" s="8">
        <f t="shared" si="325"/>
        <v>7033.0046045710333</v>
      </c>
      <c r="L76" s="8">
        <f t="shared" si="325"/>
        <v>7124.7149846146931</v>
      </c>
      <c r="M76" s="8">
        <f t="shared" si="325"/>
        <v>7217.6212680140161</v>
      </c>
      <c r="N76" s="8">
        <f t="shared" si="325"/>
        <v>7311.7390493489802</v>
      </c>
      <c r="O76" s="8">
        <f t="shared" si="325"/>
        <v>7407.0841265523923</v>
      </c>
      <c r="P76" s="8">
        <f t="shared" si="325"/>
        <v>6246.1433174014091</v>
      </c>
      <c r="Q76" s="8">
        <f t="shared" si="325"/>
        <v>6308.7609041584074</v>
      </c>
      <c r="R76" s="8">
        <f t="shared" si="325"/>
        <v>6372.006232222484</v>
      </c>
      <c r="S76" s="8">
        <f t="shared" si="325"/>
        <v>6435.8855947005795</v>
      </c>
      <c r="T76" s="8">
        <f t="shared" si="325"/>
        <v>6500.4053477873676</v>
      </c>
      <c r="U76" s="8">
        <f t="shared" si="325"/>
        <v>6565.5719113990199</v>
      </c>
      <c r="V76" s="8">
        <f t="shared" si="325"/>
        <v>6631.3917698107543</v>
      </c>
      <c r="W76" s="8">
        <f t="shared" si="325"/>
        <v>6697.8714723031153</v>
      </c>
      <c r="X76" s="8">
        <f t="shared" si="325"/>
        <v>6765.0176338129677</v>
      </c>
      <c r="Y76" s="8">
        <f t="shared" si="325"/>
        <v>6832.836935591884</v>
      </c>
      <c r="Z76" s="8">
        <f t="shared" si="325"/>
        <v>6901.3361258712248</v>
      </c>
      <c r="AA76" s="8">
        <f t="shared" si="325"/>
        <v>6970.5220205330988</v>
      </c>
      <c r="AB76" s="8">
        <f t="shared" si="325"/>
        <v>7040.4015037889476</v>
      </c>
      <c r="AC76" s="8">
        <f t="shared" si="325"/>
        <v>7110.981528864475</v>
      </c>
      <c r="AD76" s="8">
        <f t="shared" si="325"/>
        <v>7182.2691186912125</v>
      </c>
      <c r="AE76" s="8">
        <f t="shared" si="325"/>
        <v>7254.2713666062336</v>
      </c>
      <c r="AF76" s="8">
        <f t="shared" si="325"/>
        <v>7326.9954370563501</v>
      </c>
      <c r="AG76" s="8">
        <f t="shared" si="325"/>
        <v>7400.4485663127853</v>
      </c>
    </row>
    <row r="77" spans="1:33" ht="17.25">
      <c r="A77" s="9">
        <f t="shared" si="1"/>
        <v>74</v>
      </c>
      <c r="B77" s="105" t="str">
        <f t="shared" si="320"/>
        <v>Lighting</v>
      </c>
      <c r="C77" s="274"/>
      <c r="D77" s="356">
        <f t="shared" ref="D77:AG77" si="326">(C15*(1+D25))*(C33*(1+D41))-C66</f>
        <v>-938.13620497248485</v>
      </c>
      <c r="E77" s="356">
        <f t="shared" si="326"/>
        <v>0</v>
      </c>
      <c r="F77" s="356">
        <f t="shared" si="326"/>
        <v>0</v>
      </c>
      <c r="G77" s="356">
        <f t="shared" si="326"/>
        <v>0</v>
      </c>
      <c r="H77" s="356">
        <f t="shared" si="326"/>
        <v>0</v>
      </c>
      <c r="I77" s="356">
        <f t="shared" si="326"/>
        <v>0</v>
      </c>
      <c r="J77" s="356">
        <f t="shared" si="326"/>
        <v>0</v>
      </c>
      <c r="K77" s="356">
        <f t="shared" si="326"/>
        <v>0</v>
      </c>
      <c r="L77" s="356">
        <f t="shared" si="326"/>
        <v>0</v>
      </c>
      <c r="M77" s="356">
        <f t="shared" si="326"/>
        <v>0</v>
      </c>
      <c r="N77" s="356">
        <f t="shared" si="326"/>
        <v>0</v>
      </c>
      <c r="O77" s="356">
        <f t="shared" si="326"/>
        <v>0</v>
      </c>
      <c r="P77" s="356">
        <f t="shared" si="326"/>
        <v>0</v>
      </c>
      <c r="Q77" s="356">
        <f t="shared" si="326"/>
        <v>0</v>
      </c>
      <c r="R77" s="356">
        <f t="shared" si="326"/>
        <v>0</v>
      </c>
      <c r="S77" s="356">
        <f t="shared" si="326"/>
        <v>0</v>
      </c>
      <c r="T77" s="356">
        <f t="shared" si="326"/>
        <v>0</v>
      </c>
      <c r="U77" s="356">
        <f t="shared" si="326"/>
        <v>0</v>
      </c>
      <c r="V77" s="356">
        <f t="shared" si="326"/>
        <v>0</v>
      </c>
      <c r="W77" s="356">
        <f t="shared" si="326"/>
        <v>0</v>
      </c>
      <c r="X77" s="356">
        <f t="shared" si="326"/>
        <v>0</v>
      </c>
      <c r="Y77" s="356">
        <f t="shared" si="326"/>
        <v>0</v>
      </c>
      <c r="Z77" s="356">
        <f t="shared" si="326"/>
        <v>0</v>
      </c>
      <c r="AA77" s="356">
        <f t="shared" si="326"/>
        <v>0</v>
      </c>
      <c r="AB77" s="356">
        <f t="shared" si="326"/>
        <v>0</v>
      </c>
      <c r="AC77" s="356">
        <f t="shared" si="326"/>
        <v>0</v>
      </c>
      <c r="AD77" s="356">
        <f t="shared" si="326"/>
        <v>0</v>
      </c>
      <c r="AE77" s="356">
        <f t="shared" si="326"/>
        <v>0</v>
      </c>
      <c r="AF77" s="356">
        <f t="shared" si="326"/>
        <v>0</v>
      </c>
      <c r="AG77" s="356">
        <f t="shared" si="326"/>
        <v>0</v>
      </c>
    </row>
    <row r="78" spans="1:33">
      <c r="A78" s="9">
        <f t="shared" si="1"/>
        <v>75</v>
      </c>
      <c r="B78" t="str">
        <f t="shared" si="320"/>
        <v>Total</v>
      </c>
      <c r="C78" s="264"/>
      <c r="D78" s="8">
        <f>SUM(D72:D77)</f>
        <v>313924.69128934224</v>
      </c>
      <c r="E78" s="8">
        <f t="shared" ref="E78:AG78" si="327">SUM(E72:E77)</f>
        <v>296050.6656613489</v>
      </c>
      <c r="F78" s="8">
        <f t="shared" si="327"/>
        <v>298588.26559750305</v>
      </c>
      <c r="G78" s="8">
        <f t="shared" si="327"/>
        <v>301149.06647713255</v>
      </c>
      <c r="H78" s="8">
        <f t="shared" si="327"/>
        <v>303733.28175681329</v>
      </c>
      <c r="I78" s="8">
        <f t="shared" si="327"/>
        <v>306341.12687412265</v>
      </c>
      <c r="J78" s="8">
        <f t="shared" si="327"/>
        <v>308972.81926624395</v>
      </c>
      <c r="K78" s="8">
        <f t="shared" si="327"/>
        <v>311628.57838875265</v>
      </c>
      <c r="L78" s="8">
        <f t="shared" si="327"/>
        <v>314308.62573456875</v>
      </c>
      <c r="M78" s="8">
        <f t="shared" si="327"/>
        <v>317013.18485311192</v>
      </c>
      <c r="N78" s="8">
        <f t="shared" si="327"/>
        <v>319742.48136959749</v>
      </c>
      <c r="O78" s="8">
        <f t="shared" si="327"/>
        <v>322496.74300458079</v>
      </c>
      <c r="P78" s="8">
        <f t="shared" si="327"/>
        <v>317255.93045655638</v>
      </c>
      <c r="Q78" s="8">
        <f t="shared" si="327"/>
        <v>319843.65926697146</v>
      </c>
      <c r="R78" s="8">
        <f t="shared" si="327"/>
        <v>322453.79513464897</v>
      </c>
      <c r="S78" s="8">
        <f t="shared" si="327"/>
        <v>325086.5328151494</v>
      </c>
      <c r="T78" s="8">
        <f t="shared" si="327"/>
        <v>327742.06876308733</v>
      </c>
      <c r="U78" s="8">
        <f t="shared" si="327"/>
        <v>330420.60114697507</v>
      </c>
      <c r="V78" s="8">
        <f t="shared" si="327"/>
        <v>333122.32986426092</v>
      </c>
      <c r="W78" s="8">
        <f t="shared" si="327"/>
        <v>335847.45655644714</v>
      </c>
      <c r="X78" s="8">
        <f t="shared" si="327"/>
        <v>338596.18462436832</v>
      </c>
      <c r="Y78" s="8">
        <f t="shared" si="327"/>
        <v>341368.71924359724</v>
      </c>
      <c r="Z78" s="8">
        <f t="shared" si="327"/>
        <v>344165.26737998548</v>
      </c>
      <c r="AA78" s="8">
        <f t="shared" si="327"/>
        <v>346986.03780534433</v>
      </c>
      <c r="AB78" s="8">
        <f t="shared" si="327"/>
        <v>349831.24111325474</v>
      </c>
      <c r="AC78" s="8">
        <f t="shared" si="327"/>
        <v>352701.08973502531</v>
      </c>
      <c r="AD78" s="8">
        <f t="shared" si="327"/>
        <v>355595.79795578693</v>
      </c>
      <c r="AE78" s="8">
        <f t="shared" si="327"/>
        <v>358515.58193073235</v>
      </c>
      <c r="AF78" s="8">
        <f t="shared" si="327"/>
        <v>361460.65970148967</v>
      </c>
      <c r="AG78" s="8">
        <f t="shared" si="327"/>
        <v>364431.25121264264</v>
      </c>
    </row>
    <row r="79" spans="1:33">
      <c r="A79" s="9">
        <f t="shared" si="1"/>
        <v>76</v>
      </c>
      <c r="C79" s="264"/>
      <c r="D79" s="264" t="s">
        <v>355</v>
      </c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</row>
    <row r="80" spans="1:33">
      <c r="A80" s="9">
        <f t="shared" si="1"/>
        <v>77</v>
      </c>
      <c r="B80" s="105" t="s">
        <v>294</v>
      </c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  <c r="AA80" s="264"/>
      <c r="AB80" s="264"/>
      <c r="AC80" s="264"/>
      <c r="AD80" s="264"/>
      <c r="AE80" s="264"/>
      <c r="AF80" s="264"/>
      <c r="AG80" s="264"/>
    </row>
    <row r="81" spans="1:33">
      <c r="A81" s="9">
        <f t="shared" si="1"/>
        <v>78</v>
      </c>
      <c r="B81" t="str">
        <f t="shared" ref="B81:B87" si="328">B72</f>
        <v>Residential</v>
      </c>
      <c r="C81" s="264"/>
      <c r="D81" s="8">
        <f t="shared" ref="D81:AG81" si="329">C61*(1+D44+(D44*D20))-C61</f>
        <v>-60673.421351644211</v>
      </c>
      <c r="E81" s="8">
        <f t="shared" si="329"/>
        <v>-61219.482143809088</v>
      </c>
      <c r="F81" s="8">
        <f t="shared" si="329"/>
        <v>-61770.457483103499</v>
      </c>
      <c r="G81" s="8">
        <f t="shared" si="329"/>
        <v>-62326.391600451432</v>
      </c>
      <c r="H81" s="8">
        <f t="shared" si="329"/>
        <v>-62887.329124855809</v>
      </c>
      <c r="I81" s="8">
        <f t="shared" si="329"/>
        <v>-63453.315086979419</v>
      </c>
      <c r="J81" s="8">
        <f t="shared" si="329"/>
        <v>-64024.394922762178</v>
      </c>
      <c r="K81" s="8">
        <f t="shared" si="329"/>
        <v>-64600.614477067254</v>
      </c>
      <c r="L81" s="8">
        <f t="shared" si="329"/>
        <v>-65182.020007360727</v>
      </c>
      <c r="M81" s="8">
        <f t="shared" si="329"/>
        <v>-65768.658187426627</v>
      </c>
      <c r="N81" s="8">
        <f t="shared" si="329"/>
        <v>-66360.576111113653</v>
      </c>
      <c r="O81" s="8">
        <f t="shared" si="329"/>
        <v>-66957.821296113543</v>
      </c>
      <c r="P81" s="8">
        <f t="shared" si="329"/>
        <v>-67493.483866482042</v>
      </c>
      <c r="Q81" s="8">
        <f t="shared" si="329"/>
        <v>-68033.43173741363</v>
      </c>
      <c r="R81" s="8">
        <f t="shared" si="329"/>
        <v>-68577.699191313237</v>
      </c>
      <c r="S81" s="8">
        <f t="shared" si="329"/>
        <v>-69126.320784843527</v>
      </c>
      <c r="T81" s="8">
        <f t="shared" si="329"/>
        <v>-69679.331351122819</v>
      </c>
      <c r="U81" s="8">
        <f t="shared" si="329"/>
        <v>-70236.766001931392</v>
      </c>
      <c r="V81" s="8">
        <f t="shared" si="329"/>
        <v>-70798.660129946657</v>
      </c>
      <c r="W81" s="8">
        <f t="shared" si="329"/>
        <v>-71365.049410986714</v>
      </c>
      <c r="X81" s="8">
        <f t="shared" si="329"/>
        <v>-71935.969806274399</v>
      </c>
      <c r="Y81" s="8">
        <f t="shared" si="329"/>
        <v>-72511.457564724609</v>
      </c>
      <c r="Z81" s="8">
        <f t="shared" si="329"/>
        <v>-73091.549225242808</v>
      </c>
      <c r="AA81" s="8">
        <f t="shared" si="329"/>
        <v>-73676.281619044021</v>
      </c>
      <c r="AB81" s="8">
        <f t="shared" si="329"/>
        <v>-74265.691871996969</v>
      </c>
      <c r="AC81" s="8">
        <f t="shared" si="329"/>
        <v>-74859.81740697287</v>
      </c>
      <c r="AD81" s="8">
        <f t="shared" si="329"/>
        <v>-75458.69594622869</v>
      </c>
      <c r="AE81" s="8">
        <f t="shared" si="329"/>
        <v>-76062.365513798781</v>
      </c>
      <c r="AF81" s="8">
        <f t="shared" si="329"/>
        <v>-76670.864437908866</v>
      </c>
      <c r="AG81" s="8">
        <f t="shared" si="329"/>
        <v>-77284.231353412382</v>
      </c>
    </row>
    <row r="82" spans="1:33">
      <c r="A82" s="9">
        <f t="shared" si="1"/>
        <v>79</v>
      </c>
      <c r="B82" t="str">
        <f t="shared" si="328"/>
        <v>Commercial - Small</v>
      </c>
      <c r="C82" s="264"/>
      <c r="D82" s="8">
        <f t="shared" ref="D82:AG82" si="330">C62*(1+D45+(D45*D21))-C62</f>
        <v>-65679.239084801637</v>
      </c>
      <c r="E82" s="8">
        <f t="shared" si="330"/>
        <v>-66271.271745912731</v>
      </c>
      <c r="F82" s="8">
        <f t="shared" si="330"/>
        <v>-66868.640989430249</v>
      </c>
      <c r="G82" s="8">
        <f t="shared" si="330"/>
        <v>-67471.394919308834</v>
      </c>
      <c r="H82" s="8">
        <f t="shared" si="330"/>
        <v>-68079.582073111087</v>
      </c>
      <c r="I82" s="8">
        <f t="shared" si="330"/>
        <v>-68693.251425918192</v>
      </c>
      <c r="J82" s="8">
        <f t="shared" si="330"/>
        <v>-69312.452394271269</v>
      </c>
      <c r="K82" s="8">
        <f t="shared" si="330"/>
        <v>-69937.234840152785</v>
      </c>
      <c r="L82" s="8">
        <f t="shared" si="330"/>
        <v>-70567.649075003341</v>
      </c>
      <c r="M82" s="8">
        <f t="shared" si="330"/>
        <v>-71203.745863765478</v>
      </c>
      <c r="N82" s="8">
        <f t="shared" si="330"/>
        <v>-71845.576428981498</v>
      </c>
      <c r="O82" s="8">
        <f t="shared" si="330"/>
        <v>-72493.192454911768</v>
      </c>
      <c r="P82" s="8">
        <f t="shared" si="330"/>
        <v>-73146.6460916996</v>
      </c>
      <c r="Q82" s="8">
        <f t="shared" si="330"/>
        <v>-73805.989959571511</v>
      </c>
      <c r="R82" s="8">
        <f t="shared" si="330"/>
        <v>-74471.277153065428</v>
      </c>
      <c r="S82" s="8">
        <f t="shared" si="330"/>
        <v>-75142.56124532409</v>
      </c>
      <c r="T82" s="8">
        <f t="shared" si="330"/>
        <v>-75819.896292390302</v>
      </c>
      <c r="U82" s="8">
        <f t="shared" si="330"/>
        <v>-76503.336837569252</v>
      </c>
      <c r="V82" s="8">
        <f t="shared" si="330"/>
        <v>-77192.937915822491</v>
      </c>
      <c r="W82" s="8">
        <f t="shared" si="330"/>
        <v>-77888.755058195442</v>
      </c>
      <c r="X82" s="8">
        <f t="shared" si="330"/>
        <v>-78590.844296291471</v>
      </c>
      <c r="Y82" s="8">
        <f t="shared" si="330"/>
        <v>-79299.262166777626</v>
      </c>
      <c r="Z82" s="8">
        <f t="shared" si="330"/>
        <v>-80014.06571594812</v>
      </c>
      <c r="AA82" s="8">
        <f t="shared" si="330"/>
        <v>-80735.312504312024</v>
      </c>
      <c r="AB82" s="8">
        <f t="shared" si="330"/>
        <v>-81463.060611225665</v>
      </c>
      <c r="AC82" s="8">
        <f t="shared" si="330"/>
        <v>-82197.368639575318</v>
      </c>
      <c r="AD82" s="8">
        <f t="shared" si="330"/>
        <v>-82938.295720493421</v>
      </c>
      <c r="AE82" s="8">
        <f t="shared" si="330"/>
        <v>-83685.901518117636</v>
      </c>
      <c r="AF82" s="8">
        <f t="shared" si="330"/>
        <v>-84440.246234402061</v>
      </c>
      <c r="AG82" s="8">
        <f t="shared" si="330"/>
        <v>-85201.39061395824</v>
      </c>
    </row>
    <row r="83" spans="1:33">
      <c r="A83" s="9">
        <f t="shared" si="1"/>
        <v>80</v>
      </c>
      <c r="B83" t="str">
        <f t="shared" si="328"/>
        <v>Commercial - Med./Large</v>
      </c>
      <c r="C83" s="264"/>
      <c r="D83" s="8">
        <f t="shared" ref="D83:AG83" si="331">C63*(1+D46+(D46*D22))-C63</f>
        <v>-7307.7616666618269</v>
      </c>
      <c r="E83" s="8">
        <f t="shared" si="331"/>
        <v>-7373.6338303250959</v>
      </c>
      <c r="F83" s="8">
        <f t="shared" si="331"/>
        <v>-7440.0997656716499</v>
      </c>
      <c r="G83" s="8">
        <f t="shared" si="331"/>
        <v>-7507.1648249593563</v>
      </c>
      <c r="H83" s="8">
        <f t="shared" si="331"/>
        <v>-7574.8344086916186</v>
      </c>
      <c r="I83" s="8">
        <f t="shared" si="331"/>
        <v>-7643.1139660514891</v>
      </c>
      <c r="J83" s="8">
        <f t="shared" si="331"/>
        <v>-7712.0089953414863</v>
      </c>
      <c r="K83" s="8">
        <f t="shared" si="331"/>
        <v>-7781.5250444255071</v>
      </c>
      <c r="L83" s="8">
        <f t="shared" si="331"/>
        <v>-7851.6677111759782</v>
      </c>
      <c r="M83" s="8">
        <f t="shared" si="331"/>
        <v>-7922.4426439244999</v>
      </c>
      <c r="N83" s="8">
        <f t="shared" si="331"/>
        <v>-7993.8555419167969</v>
      </c>
      <c r="O83" s="8">
        <f t="shared" si="331"/>
        <v>-8065.9121557717444</v>
      </c>
      <c r="P83" s="8">
        <f t="shared" si="331"/>
        <v>-8138.6182879437692</v>
      </c>
      <c r="Q83" s="8">
        <f t="shared" si="331"/>
        <v>-8211.9797931913054</v>
      </c>
      <c r="R83" s="8">
        <f t="shared" si="331"/>
        <v>-8286.0025790471118</v>
      </c>
      <c r="S83" s="8">
        <f t="shared" si="331"/>
        <v>-8360.6926062946441</v>
      </c>
      <c r="T83" s="8">
        <f t="shared" si="331"/>
        <v>-8436.0558894478017</v>
      </c>
      <c r="U83" s="8">
        <f t="shared" si="331"/>
        <v>-8512.0984972352162</v>
      </c>
      <c r="V83" s="8">
        <f t="shared" si="331"/>
        <v>-8588.8265530893113</v>
      </c>
      <c r="W83" s="8">
        <f t="shared" si="331"/>
        <v>-8666.2462356388569</v>
      </c>
      <c r="X83" s="8">
        <f t="shared" si="331"/>
        <v>-8744.3637792069931</v>
      </c>
      <c r="Y83" s="8">
        <f t="shared" si="331"/>
        <v>-8823.1854743128642</v>
      </c>
      <c r="Z83" s="8">
        <f t="shared" si="331"/>
        <v>-8902.7176681782585</v>
      </c>
      <c r="AA83" s="8">
        <f t="shared" si="331"/>
        <v>-8982.9667652391363</v>
      </c>
      <c r="AB83" s="8">
        <f t="shared" si="331"/>
        <v>-9063.9392276611179</v>
      </c>
      <c r="AC83" s="8">
        <f t="shared" si="331"/>
        <v>-9145.6415758591611</v>
      </c>
      <c r="AD83" s="8">
        <f t="shared" si="331"/>
        <v>-9228.0803890239913</v>
      </c>
      <c r="AE83" s="8">
        <f t="shared" si="331"/>
        <v>-9311.2623056506272</v>
      </c>
      <c r="AF83" s="8">
        <f t="shared" si="331"/>
        <v>-9395.1940240736585</v>
      </c>
      <c r="AG83" s="8">
        <f t="shared" si="331"/>
        <v>-9479.8823030067142</v>
      </c>
    </row>
    <row r="84" spans="1:33">
      <c r="A84" s="9">
        <f t="shared" si="1"/>
        <v>81</v>
      </c>
      <c r="B84" t="str">
        <f t="shared" si="328"/>
        <v>Industrial</v>
      </c>
      <c r="C84" s="264"/>
      <c r="D84" s="8">
        <f t="shared" ref="D84:AG84" si="332">C64*(1+D47+(D47*D23))-C64</f>
        <v>-17259.420938211028</v>
      </c>
      <c r="E84" s="8">
        <f t="shared" si="332"/>
        <v>-17259.420938211028</v>
      </c>
      <c r="F84" s="8">
        <f t="shared" si="332"/>
        <v>-17259.420938211028</v>
      </c>
      <c r="G84" s="8">
        <f t="shared" si="332"/>
        <v>-17259.420938211028</v>
      </c>
      <c r="H84" s="8">
        <f t="shared" si="332"/>
        <v>-17259.420938211028</v>
      </c>
      <c r="I84" s="8">
        <f t="shared" si="332"/>
        <v>-17259.420938211028</v>
      </c>
      <c r="J84" s="8">
        <f t="shared" si="332"/>
        <v>-17259.420938211028</v>
      </c>
      <c r="K84" s="8">
        <f t="shared" si="332"/>
        <v>-17259.420938211028</v>
      </c>
      <c r="L84" s="8">
        <f t="shared" si="332"/>
        <v>-17259.420938211028</v>
      </c>
      <c r="M84" s="8">
        <f t="shared" si="332"/>
        <v>-17259.420938211028</v>
      </c>
      <c r="N84" s="8">
        <f t="shared" si="332"/>
        <v>-17259.420938211028</v>
      </c>
      <c r="O84" s="8">
        <f t="shared" si="332"/>
        <v>-17259.420938211028</v>
      </c>
      <c r="P84" s="8">
        <f t="shared" si="332"/>
        <v>-17259.420938211028</v>
      </c>
      <c r="Q84" s="8">
        <f t="shared" si="332"/>
        <v>-17259.420938211028</v>
      </c>
      <c r="R84" s="8">
        <f t="shared" si="332"/>
        <v>-17259.420938211028</v>
      </c>
      <c r="S84" s="8">
        <f t="shared" si="332"/>
        <v>-17259.420938211028</v>
      </c>
      <c r="T84" s="8">
        <f t="shared" si="332"/>
        <v>-17259.420938211028</v>
      </c>
      <c r="U84" s="8">
        <f t="shared" si="332"/>
        <v>-17259.420938211028</v>
      </c>
      <c r="V84" s="8">
        <f t="shared" si="332"/>
        <v>-17259.420938211028</v>
      </c>
      <c r="W84" s="8">
        <f t="shared" si="332"/>
        <v>-17259.420938211028</v>
      </c>
      <c r="X84" s="8">
        <f t="shared" si="332"/>
        <v>-17259.420938211028</v>
      </c>
      <c r="Y84" s="8">
        <f t="shared" si="332"/>
        <v>-17259.420938211028</v>
      </c>
      <c r="Z84" s="8">
        <f t="shared" si="332"/>
        <v>-17259.420938211028</v>
      </c>
      <c r="AA84" s="8">
        <f t="shared" si="332"/>
        <v>-17259.420938211028</v>
      </c>
      <c r="AB84" s="8">
        <f t="shared" si="332"/>
        <v>-17259.420938211028</v>
      </c>
      <c r="AC84" s="8">
        <f t="shared" si="332"/>
        <v>-17259.420938211028</v>
      </c>
      <c r="AD84" s="8">
        <f t="shared" si="332"/>
        <v>-17259.420938211028</v>
      </c>
      <c r="AE84" s="8">
        <f t="shared" si="332"/>
        <v>-17259.420938211028</v>
      </c>
      <c r="AF84" s="8">
        <f t="shared" si="332"/>
        <v>-17259.420938211028</v>
      </c>
      <c r="AG84" s="8">
        <f t="shared" si="332"/>
        <v>-17259.420938211028</v>
      </c>
    </row>
    <row r="85" spans="1:33">
      <c r="A85" s="9">
        <f t="shared" si="1"/>
        <v>82</v>
      </c>
      <c r="B85" t="str">
        <f t="shared" si="328"/>
        <v>Agriculture</v>
      </c>
      <c r="C85" s="264"/>
      <c r="D85" s="8">
        <f t="shared" ref="D85:AG85" si="333">C65*(1+D48+(D48*D24))-C65</f>
        <v>-1790.5516577023081</v>
      </c>
      <c r="E85" s="8">
        <f t="shared" si="333"/>
        <v>-1813.9004513187101</v>
      </c>
      <c r="F85" s="8">
        <f t="shared" si="333"/>
        <v>-1837.5537132039317</v>
      </c>
      <c r="G85" s="8">
        <f t="shared" si="333"/>
        <v>-1861.5154136241181</v>
      </c>
      <c r="H85" s="8">
        <f t="shared" si="333"/>
        <v>-1885.7895746177528</v>
      </c>
      <c r="I85" s="8">
        <f t="shared" si="333"/>
        <v>-1910.3802706707502</v>
      </c>
      <c r="J85" s="8">
        <f t="shared" si="333"/>
        <v>-1935.2916294003371</v>
      </c>
      <c r="K85" s="8">
        <f t="shared" si="333"/>
        <v>-1960.5278322476661</v>
      </c>
      <c r="L85" s="8">
        <f t="shared" si="333"/>
        <v>-1986.093115180207</v>
      </c>
      <c r="M85" s="8">
        <f t="shared" si="333"/>
        <v>-2011.9917694021715</v>
      </c>
      <c r="N85" s="8">
        <f t="shared" si="333"/>
        <v>-2038.2281420751824</v>
      </c>
      <c r="O85" s="8">
        <f t="shared" si="333"/>
        <v>-2064.80663704779</v>
      </c>
      <c r="P85" s="8">
        <f t="shared" si="333"/>
        <v>-2085.506323584239</v>
      </c>
      <c r="Q85" s="8">
        <f t="shared" si="333"/>
        <v>-2106.4135244781501</v>
      </c>
      <c r="R85" s="8">
        <f t="shared" si="333"/>
        <v>-2127.5303200610215</v>
      </c>
      <c r="S85" s="8">
        <f t="shared" si="333"/>
        <v>-2148.8588115196326</v>
      </c>
      <c r="T85" s="8">
        <f t="shared" si="333"/>
        <v>-2170.4011211051256</v>
      </c>
      <c r="U85" s="8">
        <f t="shared" si="333"/>
        <v>-2192.1593923442415</v>
      </c>
      <c r="V85" s="8">
        <f t="shared" si="333"/>
        <v>-2214.135790252476</v>
      </c>
      <c r="W85" s="8">
        <f t="shared" si="333"/>
        <v>-2236.3325015497394</v>
      </c>
      <c r="X85" s="8">
        <f t="shared" si="333"/>
        <v>-2258.7517348777619</v>
      </c>
      <c r="Y85" s="8">
        <f t="shared" si="333"/>
        <v>-2281.3957210199442</v>
      </c>
      <c r="Z85" s="8">
        <f t="shared" si="333"/>
        <v>-2304.2667131231865</v>
      </c>
      <c r="AA85" s="8">
        <f t="shared" si="333"/>
        <v>-2327.3669869222213</v>
      </c>
      <c r="AB85" s="8">
        <f t="shared" si="333"/>
        <v>-2350.6988409660989</v>
      </c>
      <c r="AC85" s="8">
        <f t="shared" si="333"/>
        <v>-2374.2645968468278</v>
      </c>
      <c r="AD85" s="8">
        <f t="shared" si="333"/>
        <v>-2398.0665994301671</v>
      </c>
      <c r="AE85" s="8">
        <f t="shared" si="333"/>
        <v>-2422.1072170895059</v>
      </c>
      <c r="AF85" s="8">
        <f t="shared" si="333"/>
        <v>-2446.3888419407886</v>
      </c>
      <c r="AG85" s="8">
        <f t="shared" si="333"/>
        <v>-2470.9138900812832</v>
      </c>
    </row>
    <row r="86" spans="1:33" ht="17.25">
      <c r="A86" s="9">
        <f t="shared" si="1"/>
        <v>83</v>
      </c>
      <c r="B86" t="str">
        <f t="shared" si="328"/>
        <v>Lighting</v>
      </c>
      <c r="C86" s="264"/>
      <c r="D86" s="356">
        <f t="shared" ref="D86" si="334">C66*(1+D49+(D49*D25))-C66</f>
        <v>0</v>
      </c>
      <c r="E86" s="356">
        <f t="shared" ref="E86:AG86" si="335">D66*(1+E49+(E49*E25))-D66</f>
        <v>0</v>
      </c>
      <c r="F86" s="356">
        <f t="shared" si="335"/>
        <v>0</v>
      </c>
      <c r="G86" s="356">
        <f t="shared" si="335"/>
        <v>0</v>
      </c>
      <c r="H86" s="356">
        <f t="shared" si="335"/>
        <v>0</v>
      </c>
      <c r="I86" s="356">
        <f t="shared" si="335"/>
        <v>0</v>
      </c>
      <c r="J86" s="356">
        <f t="shared" si="335"/>
        <v>0</v>
      </c>
      <c r="K86" s="356">
        <f t="shared" si="335"/>
        <v>0</v>
      </c>
      <c r="L86" s="356">
        <f t="shared" si="335"/>
        <v>0</v>
      </c>
      <c r="M86" s="356">
        <f t="shared" si="335"/>
        <v>0</v>
      </c>
      <c r="N86" s="356">
        <f t="shared" si="335"/>
        <v>0</v>
      </c>
      <c r="O86" s="356">
        <f t="shared" si="335"/>
        <v>0</v>
      </c>
      <c r="P86" s="356">
        <f t="shared" si="335"/>
        <v>0</v>
      </c>
      <c r="Q86" s="356">
        <f t="shared" si="335"/>
        <v>0</v>
      </c>
      <c r="R86" s="356">
        <f t="shared" si="335"/>
        <v>0</v>
      </c>
      <c r="S86" s="356">
        <f t="shared" si="335"/>
        <v>0</v>
      </c>
      <c r="T86" s="356">
        <f t="shared" si="335"/>
        <v>0</v>
      </c>
      <c r="U86" s="356">
        <f t="shared" si="335"/>
        <v>0</v>
      </c>
      <c r="V86" s="356">
        <f t="shared" si="335"/>
        <v>0</v>
      </c>
      <c r="W86" s="356">
        <f t="shared" si="335"/>
        <v>0</v>
      </c>
      <c r="X86" s="356">
        <f t="shared" si="335"/>
        <v>0</v>
      </c>
      <c r="Y86" s="356">
        <f t="shared" si="335"/>
        <v>0</v>
      </c>
      <c r="Z86" s="356">
        <f t="shared" si="335"/>
        <v>0</v>
      </c>
      <c r="AA86" s="356">
        <f t="shared" si="335"/>
        <v>0</v>
      </c>
      <c r="AB86" s="356">
        <f t="shared" si="335"/>
        <v>0</v>
      </c>
      <c r="AC86" s="356">
        <f t="shared" si="335"/>
        <v>0</v>
      </c>
      <c r="AD86" s="356">
        <f t="shared" si="335"/>
        <v>0</v>
      </c>
      <c r="AE86" s="356">
        <f t="shared" si="335"/>
        <v>0</v>
      </c>
      <c r="AF86" s="356">
        <f t="shared" si="335"/>
        <v>0</v>
      </c>
      <c r="AG86" s="356">
        <f t="shared" si="335"/>
        <v>0</v>
      </c>
    </row>
    <row r="87" spans="1:33">
      <c r="A87" s="9">
        <f t="shared" si="1"/>
        <v>84</v>
      </c>
      <c r="B87" t="str">
        <f t="shared" si="328"/>
        <v>Total</v>
      </c>
      <c r="C87" s="264"/>
      <c r="D87" s="8">
        <f>SUM(D81:D86)</f>
        <v>-152710.39469902101</v>
      </c>
      <c r="E87" s="8">
        <f t="shared" ref="E87:AG87" si="336">SUM(E81:E86)</f>
        <v>-153937.70910957665</v>
      </c>
      <c r="F87" s="8">
        <f t="shared" si="336"/>
        <v>-155176.17288962036</v>
      </c>
      <c r="G87" s="8">
        <f t="shared" si="336"/>
        <v>-156425.88769655477</v>
      </c>
      <c r="H87" s="8">
        <f t="shared" si="336"/>
        <v>-157686.95611948729</v>
      </c>
      <c r="I87" s="8">
        <f t="shared" si="336"/>
        <v>-158959.48168783088</v>
      </c>
      <c r="J87" s="8">
        <f t="shared" si="336"/>
        <v>-160243.5688799863</v>
      </c>
      <c r="K87" s="8">
        <f t="shared" si="336"/>
        <v>-161539.32313210424</v>
      </c>
      <c r="L87" s="8">
        <f t="shared" si="336"/>
        <v>-162846.85084693128</v>
      </c>
      <c r="M87" s="8">
        <f t="shared" si="336"/>
        <v>-164166.2594027298</v>
      </c>
      <c r="N87" s="8">
        <f t="shared" si="336"/>
        <v>-165497.65716229816</v>
      </c>
      <c r="O87" s="8">
        <f t="shared" si="336"/>
        <v>-166841.15348205587</v>
      </c>
      <c r="P87" s="8">
        <f t="shared" si="336"/>
        <v>-168123.67550792068</v>
      </c>
      <c r="Q87" s="8">
        <f t="shared" si="336"/>
        <v>-169417.23595286562</v>
      </c>
      <c r="R87" s="8">
        <f t="shared" si="336"/>
        <v>-170721.93018169783</v>
      </c>
      <c r="S87" s="8">
        <f t="shared" si="336"/>
        <v>-172037.85438619292</v>
      </c>
      <c r="T87" s="8">
        <f t="shared" si="336"/>
        <v>-173365.10559227708</v>
      </c>
      <c r="U87" s="8">
        <f t="shared" si="336"/>
        <v>-174703.78166729113</v>
      </c>
      <c r="V87" s="8">
        <f t="shared" si="336"/>
        <v>-176053.98132732196</v>
      </c>
      <c r="W87" s="8">
        <f t="shared" si="336"/>
        <v>-177415.80414458178</v>
      </c>
      <c r="X87" s="8">
        <f t="shared" si="336"/>
        <v>-178789.35055486165</v>
      </c>
      <c r="Y87" s="8">
        <f t="shared" si="336"/>
        <v>-180174.72186504607</v>
      </c>
      <c r="Z87" s="8">
        <f t="shared" si="336"/>
        <v>-181572.0202607034</v>
      </c>
      <c r="AA87" s="8">
        <f t="shared" si="336"/>
        <v>-182981.34881372843</v>
      </c>
      <c r="AB87" s="8">
        <f t="shared" si="336"/>
        <v>-184402.81149006088</v>
      </c>
      <c r="AC87" s="8">
        <f t="shared" si="336"/>
        <v>-185836.5131574652</v>
      </c>
      <c r="AD87" s="8">
        <f t="shared" si="336"/>
        <v>-187282.5595933873</v>
      </c>
      <c r="AE87" s="8">
        <f t="shared" si="336"/>
        <v>-188741.05749286758</v>
      </c>
      <c r="AF87" s="8">
        <f t="shared" si="336"/>
        <v>-190212.1144765364</v>
      </c>
      <c r="AG87" s="8">
        <f t="shared" si="336"/>
        <v>-191695.83909866965</v>
      </c>
    </row>
    <row r="88" spans="1:33">
      <c r="A88" s="9">
        <f t="shared" si="1"/>
        <v>85</v>
      </c>
      <c r="C88" s="264"/>
      <c r="D88" s="264"/>
      <c r="E88" s="264"/>
      <c r="F88" s="264"/>
      <c r="G88" s="264"/>
      <c r="H88" s="264"/>
      <c r="I88" s="264"/>
      <c r="J88" s="264"/>
      <c r="K88" s="264"/>
      <c r="L88" s="264"/>
      <c r="M88" s="264"/>
      <c r="N88" s="264"/>
      <c r="O88" s="264"/>
      <c r="P88" s="264"/>
      <c r="Q88" s="264"/>
      <c r="R88" s="264"/>
      <c r="S88" s="264"/>
      <c r="T88" s="264"/>
      <c r="U88" s="264"/>
      <c r="V88" s="264"/>
      <c r="W88" s="264"/>
      <c r="X88" s="264"/>
      <c r="Y88" s="264"/>
      <c r="Z88" s="264"/>
      <c r="AA88" s="264"/>
      <c r="AB88" s="264"/>
      <c r="AC88" s="264"/>
      <c r="AD88" s="264"/>
      <c r="AE88" s="264"/>
      <c r="AF88" s="264"/>
      <c r="AG88" s="264"/>
    </row>
    <row r="89" spans="1:33">
      <c r="A89" s="9">
        <f t="shared" si="1"/>
        <v>86</v>
      </c>
      <c r="B89" t="s">
        <v>283</v>
      </c>
      <c r="C89" s="264"/>
      <c r="D89" s="8">
        <f>D78+D87</f>
        <v>161214.29659032123</v>
      </c>
      <c r="E89" s="8">
        <f t="shared" ref="E89:AG89" si="337">E78+E87</f>
        <v>142112.95655177225</v>
      </c>
      <c r="F89" s="8">
        <f t="shared" si="337"/>
        <v>143412.09270788269</v>
      </c>
      <c r="G89" s="8">
        <f t="shared" si="337"/>
        <v>144723.17878057779</v>
      </c>
      <c r="H89" s="8">
        <f t="shared" si="337"/>
        <v>146046.32563732599</v>
      </c>
      <c r="I89" s="8">
        <f t="shared" si="337"/>
        <v>147381.64518629177</v>
      </c>
      <c r="J89" s="8">
        <f t="shared" si="337"/>
        <v>148729.25038625766</v>
      </c>
      <c r="K89" s="8">
        <f t="shared" si="337"/>
        <v>150089.25525664841</v>
      </c>
      <c r="L89" s="8">
        <f t="shared" si="337"/>
        <v>151461.77488763747</v>
      </c>
      <c r="M89" s="8">
        <f t="shared" si="337"/>
        <v>152846.92545038211</v>
      </c>
      <c r="N89" s="8">
        <f t="shared" si="337"/>
        <v>154244.82420729933</v>
      </c>
      <c r="O89" s="8">
        <f t="shared" si="337"/>
        <v>155655.58952252491</v>
      </c>
      <c r="P89" s="8">
        <f t="shared" si="337"/>
        <v>149132.2549486357</v>
      </c>
      <c r="Q89" s="8">
        <f t="shared" si="337"/>
        <v>150426.42331410584</v>
      </c>
      <c r="R89" s="8">
        <f t="shared" si="337"/>
        <v>151731.86495295115</v>
      </c>
      <c r="S89" s="8">
        <f t="shared" si="337"/>
        <v>153048.67842895648</v>
      </c>
      <c r="T89" s="8">
        <f t="shared" si="337"/>
        <v>154376.96317081025</v>
      </c>
      <c r="U89" s="8">
        <f t="shared" si="337"/>
        <v>155716.81947968394</v>
      </c>
      <c r="V89" s="8">
        <f t="shared" si="337"/>
        <v>157068.34853693895</v>
      </c>
      <c r="W89" s="8">
        <f t="shared" si="337"/>
        <v>158431.65241186536</v>
      </c>
      <c r="X89" s="8">
        <f t="shared" si="337"/>
        <v>159806.83406950667</v>
      </c>
      <c r="Y89" s="8">
        <f t="shared" si="337"/>
        <v>161193.99737855117</v>
      </c>
      <c r="Z89" s="8">
        <f t="shared" si="337"/>
        <v>162593.24711928208</v>
      </c>
      <c r="AA89" s="8">
        <f t="shared" si="337"/>
        <v>164004.6889916159</v>
      </c>
      <c r="AB89" s="8">
        <f t="shared" si="337"/>
        <v>165428.42962319386</v>
      </c>
      <c r="AC89" s="8">
        <f t="shared" si="337"/>
        <v>166864.5765775601</v>
      </c>
      <c r="AD89" s="8">
        <f t="shared" si="337"/>
        <v>168313.23836239963</v>
      </c>
      <c r="AE89" s="8">
        <f t="shared" si="337"/>
        <v>169774.52443786478</v>
      </c>
      <c r="AF89" s="8">
        <f t="shared" si="337"/>
        <v>171248.54522495327</v>
      </c>
      <c r="AG89" s="8">
        <f t="shared" si="337"/>
        <v>172735.412113973</v>
      </c>
    </row>
    <row r="90" spans="1:33">
      <c r="A90" s="9">
        <f t="shared" si="1"/>
        <v>87</v>
      </c>
      <c r="B90" t="s">
        <v>285</v>
      </c>
      <c r="C90" s="264"/>
      <c r="D90" s="264">
        <f>-D87/D67</f>
        <v>8.7680337426495301E-3</v>
      </c>
      <c r="E90" s="264">
        <f t="shared" ref="E90:AG90" si="338">-E87/E67</f>
        <v>8.7669666565244036E-3</v>
      </c>
      <c r="F90" s="264">
        <f t="shared" si="338"/>
        <v>8.7659032177299333E-3</v>
      </c>
      <c r="G90" s="264">
        <f t="shared" si="338"/>
        <v>8.7648433978969476E-3</v>
      </c>
      <c r="H90" s="264">
        <f t="shared" si="338"/>
        <v>8.7637871685846743E-3</v>
      </c>
      <c r="I90" s="264">
        <f t="shared" si="338"/>
        <v>8.7627345012840849E-3</v>
      </c>
      <c r="J90" s="264">
        <f t="shared" si="338"/>
        <v>8.7616853674212687E-3</v>
      </c>
      <c r="K90" s="264">
        <f t="shared" si="338"/>
        <v>8.7606397383606736E-3</v>
      </c>
      <c r="L90" s="264">
        <f t="shared" si="338"/>
        <v>8.7595975854084501E-3</v>
      </c>
      <c r="M90" s="264">
        <f t="shared" si="338"/>
        <v>8.7585588798152585E-3</v>
      </c>
      <c r="N90" s="264">
        <f t="shared" si="338"/>
        <v>8.7575235927799741E-3</v>
      </c>
      <c r="O90" s="264">
        <f t="shared" si="338"/>
        <v>8.7564916954522912E-3</v>
      </c>
      <c r="P90" s="264">
        <f t="shared" si="338"/>
        <v>8.7552755383329996E-3</v>
      </c>
      <c r="Q90" s="264">
        <f t="shared" si="338"/>
        <v>8.7540630978947959E-3</v>
      </c>
      <c r="R90" s="264">
        <f t="shared" si="338"/>
        <v>8.7528543598607272E-3</v>
      </c>
      <c r="S90" s="264">
        <f t="shared" si="338"/>
        <v>8.7516493098821323E-3</v>
      </c>
      <c r="T90" s="264">
        <f t="shared" si="338"/>
        <v>8.7504479335402535E-3</v>
      </c>
      <c r="U90" s="264">
        <f t="shared" si="338"/>
        <v>8.749250216348833E-3</v>
      </c>
      <c r="V90" s="264">
        <f t="shared" si="338"/>
        <v>8.7480561437568317E-3</v>
      </c>
      <c r="W90" s="264">
        <f t="shared" si="338"/>
        <v>8.7468657011503491E-3</v>
      </c>
      <c r="X90" s="264">
        <f t="shared" si="338"/>
        <v>8.745678873854983E-3</v>
      </c>
      <c r="Y90" s="264">
        <f t="shared" si="338"/>
        <v>8.7444956471379696E-3</v>
      </c>
      <c r="Z90" s="264">
        <f t="shared" si="338"/>
        <v>8.7433160062108037E-3</v>
      </c>
      <c r="AA90" s="264">
        <f t="shared" si="338"/>
        <v>8.7421399362311199E-3</v>
      </c>
      <c r="AB90" s="264">
        <f t="shared" si="338"/>
        <v>8.7409674223050144E-3</v>
      </c>
      <c r="AC90" s="264">
        <f t="shared" si="338"/>
        <v>8.7397984494890397E-3</v>
      </c>
      <c r="AD90" s="264">
        <f t="shared" si="338"/>
        <v>8.7386330027925847E-3</v>
      </c>
      <c r="AE90" s="264">
        <f t="shared" si="338"/>
        <v>8.7374710671796647E-3</v>
      </c>
      <c r="AF90" s="264">
        <f t="shared" si="338"/>
        <v>8.7363126275713E-3</v>
      </c>
      <c r="AG90" s="264">
        <f t="shared" si="338"/>
        <v>8.7351576688474118E-3</v>
      </c>
    </row>
    <row r="91" spans="1:33">
      <c r="A91" s="9">
        <f t="shared" si="1"/>
        <v>88</v>
      </c>
      <c r="C91" s="263"/>
      <c r="D91" s="263"/>
      <c r="E91" s="263"/>
    </row>
    <row r="92" spans="1:33">
      <c r="A92" s="9">
        <f t="shared" si="1"/>
        <v>89</v>
      </c>
      <c r="B92" s="265" t="s">
        <v>203</v>
      </c>
      <c r="C92" s="355"/>
      <c r="D92" s="355"/>
      <c r="E92" s="207">
        <f>E60</f>
        <v>2025</v>
      </c>
      <c r="F92" s="207">
        <f t="shared" ref="F92:AG92" si="339">F60</f>
        <v>2026</v>
      </c>
      <c r="G92" s="207">
        <f t="shared" si="339"/>
        <v>2027</v>
      </c>
      <c r="H92" s="207">
        <f t="shared" si="339"/>
        <v>2028</v>
      </c>
      <c r="I92" s="207">
        <f t="shared" si="339"/>
        <v>2029</v>
      </c>
      <c r="J92" s="207">
        <f t="shared" si="339"/>
        <v>2030</v>
      </c>
      <c r="K92" s="207">
        <f t="shared" si="339"/>
        <v>2031</v>
      </c>
      <c r="L92" s="207">
        <f t="shared" si="339"/>
        <v>2032</v>
      </c>
      <c r="M92" s="207">
        <f t="shared" si="339"/>
        <v>2033</v>
      </c>
      <c r="N92" s="207">
        <f t="shared" si="339"/>
        <v>2034</v>
      </c>
      <c r="O92" s="207">
        <f t="shared" si="339"/>
        <v>2035</v>
      </c>
      <c r="P92" s="207">
        <f t="shared" si="339"/>
        <v>2036</v>
      </c>
      <c r="Q92" s="207">
        <f t="shared" si="339"/>
        <v>2037</v>
      </c>
      <c r="R92" s="207">
        <f t="shared" si="339"/>
        <v>2038</v>
      </c>
      <c r="S92" s="207">
        <f t="shared" si="339"/>
        <v>2039</v>
      </c>
      <c r="T92" s="207">
        <f t="shared" si="339"/>
        <v>2040</v>
      </c>
      <c r="U92" s="207">
        <f t="shared" si="339"/>
        <v>2041</v>
      </c>
      <c r="V92" s="207">
        <f t="shared" si="339"/>
        <v>2042</v>
      </c>
      <c r="W92" s="207">
        <f t="shared" si="339"/>
        <v>2043</v>
      </c>
      <c r="X92" s="207">
        <f t="shared" si="339"/>
        <v>2044</v>
      </c>
      <c r="Y92" s="207">
        <f t="shared" si="339"/>
        <v>2045</v>
      </c>
      <c r="Z92" s="207">
        <f t="shared" si="339"/>
        <v>2046</v>
      </c>
      <c r="AA92" s="207">
        <f t="shared" si="339"/>
        <v>2047</v>
      </c>
      <c r="AB92" s="207">
        <f t="shared" si="339"/>
        <v>2048</v>
      </c>
      <c r="AC92" s="207">
        <f t="shared" si="339"/>
        <v>2049</v>
      </c>
      <c r="AD92" s="207">
        <f t="shared" si="339"/>
        <v>2050</v>
      </c>
      <c r="AE92" s="207">
        <f t="shared" si="339"/>
        <v>2051</v>
      </c>
      <c r="AF92" s="207">
        <f t="shared" si="339"/>
        <v>2052</v>
      </c>
      <c r="AG92" s="207">
        <f t="shared" si="339"/>
        <v>2053</v>
      </c>
    </row>
    <row r="93" spans="1:33">
      <c r="A93" s="9">
        <f t="shared" si="1"/>
        <v>90</v>
      </c>
      <c r="B93" s="1" t="str">
        <f t="shared" ref="B93:B98" si="340">B61</f>
        <v>Residential</v>
      </c>
      <c r="C93" s="355"/>
      <c r="D93" s="355">
        <f t="shared" ref="D93:T93" si="341">D61/C61-1</f>
        <v>1.0785528659186028E-2</v>
      </c>
      <c r="E93" s="355">
        <f t="shared" si="341"/>
        <v>9.000000000000119E-3</v>
      </c>
      <c r="F93" s="355">
        <f t="shared" si="341"/>
        <v>8.999999999999897E-3</v>
      </c>
      <c r="G93" s="355">
        <f t="shared" si="341"/>
        <v>8.999999999999897E-3</v>
      </c>
      <c r="H93" s="355">
        <f t="shared" si="341"/>
        <v>8.999999999999897E-3</v>
      </c>
      <c r="I93" s="355">
        <f t="shared" si="341"/>
        <v>8.999999999999897E-3</v>
      </c>
      <c r="J93" s="355">
        <f t="shared" si="341"/>
        <v>8.9999999999996749E-3</v>
      </c>
      <c r="K93" s="355">
        <f t="shared" si="341"/>
        <v>9.000000000000119E-3</v>
      </c>
      <c r="L93" s="355">
        <f t="shared" si="341"/>
        <v>8.999999999999897E-3</v>
      </c>
      <c r="M93" s="355">
        <f t="shared" si="341"/>
        <v>8.999999999999897E-3</v>
      </c>
      <c r="N93" s="355">
        <f t="shared" si="341"/>
        <v>8.999999999999897E-3</v>
      </c>
      <c r="O93" s="355">
        <f t="shared" si="341"/>
        <v>8.9999999999996749E-3</v>
      </c>
      <c r="P93" s="355">
        <f t="shared" si="341"/>
        <v>8.0000000000002292E-3</v>
      </c>
      <c r="Q93" s="355">
        <f t="shared" si="341"/>
        <v>7.9999999999997851E-3</v>
      </c>
      <c r="R93" s="355">
        <f t="shared" si="341"/>
        <v>8.0000000000000071E-3</v>
      </c>
      <c r="S93" s="355">
        <f t="shared" si="341"/>
        <v>8.0000000000000071E-3</v>
      </c>
      <c r="T93" s="355">
        <f t="shared" si="341"/>
        <v>8.0000000000000071E-3</v>
      </c>
      <c r="U93" s="355">
        <f t="shared" ref="U93:U98" si="342">U61/T61-1</f>
        <v>8.0000000000000071E-3</v>
      </c>
      <c r="V93" s="355">
        <f t="shared" ref="V93:V98" si="343">V61/U61-1</f>
        <v>8.0000000000000071E-3</v>
      </c>
      <c r="W93" s="355">
        <f t="shared" ref="W93:W98" si="344">W61/V61-1</f>
        <v>8.0000000000000071E-3</v>
      </c>
      <c r="X93" s="355">
        <f t="shared" ref="X93:X98" si="345">X61/W61-1</f>
        <v>8.0000000000000071E-3</v>
      </c>
      <c r="Y93" s="355">
        <f t="shared" ref="Y93:Y98" si="346">Y61/X61-1</f>
        <v>8.0000000000000071E-3</v>
      </c>
      <c r="Z93" s="355">
        <f t="shared" ref="Z93:Z98" si="347">Z61/Y61-1</f>
        <v>8.0000000000002292E-3</v>
      </c>
      <c r="AA93" s="355">
        <f t="shared" ref="AA93:AA98" si="348">AA61/Z61-1</f>
        <v>8.0000000000000071E-3</v>
      </c>
      <c r="AB93" s="355">
        <f t="shared" ref="AB93:AB98" si="349">AB61/AA61-1</f>
        <v>8.0000000000000071E-3</v>
      </c>
      <c r="AC93" s="355">
        <f t="shared" ref="AC93:AC98" si="350">AC61/AB61-1</f>
        <v>8.0000000000000071E-3</v>
      </c>
      <c r="AD93" s="355">
        <f t="shared" ref="AD93:AD98" si="351">AD61/AC61-1</f>
        <v>8.0000000000000071E-3</v>
      </c>
      <c r="AE93" s="355">
        <f t="shared" ref="AE93:AE98" si="352">AE61/AD61-1</f>
        <v>8.0000000000000071E-3</v>
      </c>
      <c r="AF93" s="355">
        <f t="shared" ref="AF93:AF98" si="353">AF61/AE61-1</f>
        <v>8.0000000000000071E-3</v>
      </c>
      <c r="AG93" s="355">
        <f t="shared" ref="AG93:AG98" si="354">AG61/AF61-1</f>
        <v>8.0000000000000071E-3</v>
      </c>
    </row>
    <row r="94" spans="1:33">
      <c r="A94" s="9">
        <f t="shared" si="1"/>
        <v>91</v>
      </c>
      <c r="B94" s="1" t="str">
        <f t="shared" si="340"/>
        <v>Commercial - Small</v>
      </c>
      <c r="C94" s="355"/>
      <c r="D94" s="355">
        <f t="shared" ref="D94:T94" si="355">D62/C62-1</f>
        <v>1.0221496652484729E-2</v>
      </c>
      <c r="E94" s="355">
        <f t="shared" si="355"/>
        <v>9.0139999999998555E-3</v>
      </c>
      <c r="F94" s="355">
        <f t="shared" si="355"/>
        <v>9.0140000000000775E-3</v>
      </c>
      <c r="G94" s="355">
        <f t="shared" si="355"/>
        <v>9.0139999999998555E-3</v>
      </c>
      <c r="H94" s="355">
        <f t="shared" si="355"/>
        <v>9.0139999999998555E-3</v>
      </c>
      <c r="I94" s="355">
        <f t="shared" si="355"/>
        <v>9.0140000000000775E-3</v>
      </c>
      <c r="J94" s="355">
        <f t="shared" si="355"/>
        <v>9.0139999999998555E-3</v>
      </c>
      <c r="K94" s="355">
        <f t="shared" si="355"/>
        <v>9.0139999999998555E-3</v>
      </c>
      <c r="L94" s="355">
        <f t="shared" si="355"/>
        <v>9.0139999999996334E-3</v>
      </c>
      <c r="M94" s="355">
        <f t="shared" si="355"/>
        <v>9.0140000000000775E-3</v>
      </c>
      <c r="N94" s="355">
        <f t="shared" si="355"/>
        <v>9.0139999999998555E-3</v>
      </c>
      <c r="O94" s="355">
        <f t="shared" si="355"/>
        <v>9.0139999999998555E-3</v>
      </c>
      <c r="P94" s="355">
        <f t="shared" si="355"/>
        <v>9.0139999999996334E-3</v>
      </c>
      <c r="Q94" s="355">
        <f t="shared" si="355"/>
        <v>9.0140000000000775E-3</v>
      </c>
      <c r="R94" s="355">
        <f t="shared" si="355"/>
        <v>9.0139999999998555E-3</v>
      </c>
      <c r="S94" s="355">
        <f t="shared" si="355"/>
        <v>9.0139999999998555E-3</v>
      </c>
      <c r="T94" s="355">
        <f t="shared" si="355"/>
        <v>9.0140000000000775E-3</v>
      </c>
      <c r="U94" s="355">
        <f t="shared" si="342"/>
        <v>9.0139999999998555E-3</v>
      </c>
      <c r="V94" s="355">
        <f t="shared" si="343"/>
        <v>9.0139999999998555E-3</v>
      </c>
      <c r="W94" s="355">
        <f t="shared" si="344"/>
        <v>9.0140000000000775E-3</v>
      </c>
      <c r="X94" s="355">
        <f t="shared" si="345"/>
        <v>9.0139999999998555E-3</v>
      </c>
      <c r="Y94" s="355">
        <f t="shared" si="346"/>
        <v>9.0139999999998555E-3</v>
      </c>
      <c r="Z94" s="355">
        <f t="shared" si="347"/>
        <v>9.0139999999998555E-3</v>
      </c>
      <c r="AA94" s="355">
        <f t="shared" si="348"/>
        <v>9.0139999999998555E-3</v>
      </c>
      <c r="AB94" s="355">
        <f t="shared" si="349"/>
        <v>9.0139999999998555E-3</v>
      </c>
      <c r="AC94" s="355">
        <f t="shared" si="350"/>
        <v>9.0140000000000775E-3</v>
      </c>
      <c r="AD94" s="355">
        <f t="shared" si="351"/>
        <v>9.0139999999998555E-3</v>
      </c>
      <c r="AE94" s="355">
        <f t="shared" si="352"/>
        <v>9.0139999999998555E-3</v>
      </c>
      <c r="AF94" s="355">
        <f t="shared" si="353"/>
        <v>9.0140000000000775E-3</v>
      </c>
      <c r="AG94" s="355">
        <f t="shared" si="354"/>
        <v>9.0139999999998555E-3</v>
      </c>
    </row>
    <row r="95" spans="1:33">
      <c r="A95" s="9">
        <f t="shared" si="1"/>
        <v>92</v>
      </c>
      <c r="B95" s="1" t="str">
        <f t="shared" si="340"/>
        <v>Commercial - Med./Large</v>
      </c>
      <c r="C95" s="355"/>
      <c r="D95" s="355">
        <f t="shared" ref="D95:T95" si="356">D63/C63-1</f>
        <v>1.0221496652484952E-2</v>
      </c>
      <c r="E95" s="355">
        <f t="shared" si="356"/>
        <v>9.0139999999998555E-3</v>
      </c>
      <c r="F95" s="355">
        <f t="shared" si="356"/>
        <v>9.0139999999998555E-3</v>
      </c>
      <c r="G95" s="355">
        <f t="shared" si="356"/>
        <v>9.0140000000000775E-3</v>
      </c>
      <c r="H95" s="355">
        <f t="shared" si="356"/>
        <v>9.0139999999998555E-3</v>
      </c>
      <c r="I95" s="355">
        <f t="shared" si="356"/>
        <v>9.0140000000000775E-3</v>
      </c>
      <c r="J95" s="355">
        <f t="shared" si="356"/>
        <v>9.0139999999998555E-3</v>
      </c>
      <c r="K95" s="355">
        <f t="shared" si="356"/>
        <v>9.0139999999998555E-3</v>
      </c>
      <c r="L95" s="355">
        <f t="shared" si="356"/>
        <v>9.0139999999998555E-3</v>
      </c>
      <c r="M95" s="355">
        <f t="shared" si="356"/>
        <v>9.0139999999998555E-3</v>
      </c>
      <c r="N95" s="355">
        <f t="shared" si="356"/>
        <v>9.0140000000000775E-3</v>
      </c>
      <c r="O95" s="355">
        <f t="shared" si="356"/>
        <v>9.0139999999998555E-3</v>
      </c>
      <c r="P95" s="355">
        <f t="shared" si="356"/>
        <v>9.0139999999998555E-3</v>
      </c>
      <c r="Q95" s="355">
        <f t="shared" si="356"/>
        <v>9.0139999999998555E-3</v>
      </c>
      <c r="R95" s="355">
        <f t="shared" si="356"/>
        <v>9.0139999999996334E-3</v>
      </c>
      <c r="S95" s="355">
        <f t="shared" si="356"/>
        <v>9.0140000000000775E-3</v>
      </c>
      <c r="T95" s="355">
        <f t="shared" si="356"/>
        <v>9.0139999999998555E-3</v>
      </c>
      <c r="U95" s="355">
        <f t="shared" si="342"/>
        <v>9.0140000000000775E-3</v>
      </c>
      <c r="V95" s="355">
        <f t="shared" si="343"/>
        <v>9.0140000000000775E-3</v>
      </c>
      <c r="W95" s="355">
        <f t="shared" si="344"/>
        <v>9.0140000000000775E-3</v>
      </c>
      <c r="X95" s="355">
        <f t="shared" si="345"/>
        <v>9.0139999999996334E-3</v>
      </c>
      <c r="Y95" s="355">
        <f t="shared" si="346"/>
        <v>9.0139999999998555E-3</v>
      </c>
      <c r="Z95" s="355">
        <f t="shared" si="347"/>
        <v>9.0140000000000775E-3</v>
      </c>
      <c r="AA95" s="355">
        <f t="shared" si="348"/>
        <v>9.0139999999998555E-3</v>
      </c>
      <c r="AB95" s="355">
        <f t="shared" si="349"/>
        <v>9.0140000000000775E-3</v>
      </c>
      <c r="AC95" s="355">
        <f t="shared" si="350"/>
        <v>9.0140000000000775E-3</v>
      </c>
      <c r="AD95" s="355">
        <f t="shared" si="351"/>
        <v>9.0139999999998555E-3</v>
      </c>
      <c r="AE95" s="355">
        <f t="shared" si="352"/>
        <v>9.0140000000000775E-3</v>
      </c>
      <c r="AF95" s="355">
        <f t="shared" si="353"/>
        <v>9.0139999999996334E-3</v>
      </c>
      <c r="AG95" s="355">
        <f t="shared" si="354"/>
        <v>9.0139999999998555E-3</v>
      </c>
    </row>
    <row r="96" spans="1:33">
      <c r="A96" s="9">
        <f t="shared" si="1"/>
        <v>93</v>
      </c>
      <c r="B96" s="1" t="str">
        <f t="shared" si="340"/>
        <v>Industrial</v>
      </c>
      <c r="C96" s="355"/>
      <c r="D96" s="355">
        <f t="shared" ref="D96:T96" si="357">D64/C64-1</f>
        <v>0</v>
      </c>
      <c r="E96" s="355">
        <f t="shared" si="357"/>
        <v>0</v>
      </c>
      <c r="F96" s="355">
        <f t="shared" si="357"/>
        <v>0</v>
      </c>
      <c r="G96" s="355">
        <f t="shared" si="357"/>
        <v>0</v>
      </c>
      <c r="H96" s="355">
        <f t="shared" si="357"/>
        <v>0</v>
      </c>
      <c r="I96" s="355">
        <f t="shared" si="357"/>
        <v>0</v>
      </c>
      <c r="J96" s="355">
        <f t="shared" si="357"/>
        <v>0</v>
      </c>
      <c r="K96" s="355">
        <f t="shared" si="357"/>
        <v>0</v>
      </c>
      <c r="L96" s="355">
        <f t="shared" si="357"/>
        <v>0</v>
      </c>
      <c r="M96" s="355">
        <f t="shared" si="357"/>
        <v>0</v>
      </c>
      <c r="N96" s="355">
        <f t="shared" si="357"/>
        <v>0</v>
      </c>
      <c r="O96" s="355">
        <f t="shared" si="357"/>
        <v>0</v>
      </c>
      <c r="P96" s="355">
        <f t="shared" si="357"/>
        <v>0</v>
      </c>
      <c r="Q96" s="355">
        <f t="shared" si="357"/>
        <v>0</v>
      </c>
      <c r="R96" s="355">
        <f t="shared" si="357"/>
        <v>0</v>
      </c>
      <c r="S96" s="355">
        <f t="shared" si="357"/>
        <v>0</v>
      </c>
      <c r="T96" s="355">
        <f t="shared" si="357"/>
        <v>0</v>
      </c>
      <c r="U96" s="355">
        <f t="shared" si="342"/>
        <v>0</v>
      </c>
      <c r="V96" s="355">
        <f t="shared" si="343"/>
        <v>0</v>
      </c>
      <c r="W96" s="355">
        <f t="shared" si="344"/>
        <v>0</v>
      </c>
      <c r="X96" s="355">
        <f t="shared" si="345"/>
        <v>0</v>
      </c>
      <c r="Y96" s="355">
        <f t="shared" si="346"/>
        <v>0</v>
      </c>
      <c r="Z96" s="355">
        <f t="shared" si="347"/>
        <v>0</v>
      </c>
      <c r="AA96" s="355">
        <f t="shared" si="348"/>
        <v>0</v>
      </c>
      <c r="AB96" s="355">
        <f t="shared" si="349"/>
        <v>0</v>
      </c>
      <c r="AC96" s="355">
        <f t="shared" si="350"/>
        <v>0</v>
      </c>
      <c r="AD96" s="355">
        <f t="shared" si="351"/>
        <v>0</v>
      </c>
      <c r="AE96" s="355">
        <f t="shared" si="352"/>
        <v>0</v>
      </c>
      <c r="AF96" s="355">
        <f t="shared" si="353"/>
        <v>0</v>
      </c>
      <c r="AG96" s="355">
        <f t="shared" si="354"/>
        <v>0</v>
      </c>
    </row>
    <row r="97" spans="1:33">
      <c r="A97" s="9">
        <f t="shared" si="1"/>
        <v>94</v>
      </c>
      <c r="B97" s="1" t="str">
        <f t="shared" si="340"/>
        <v>Agriculture</v>
      </c>
      <c r="C97" s="355"/>
      <c r="D97" s="355">
        <f t="shared" ref="D97" si="358">D65/C65-1</f>
        <v>1.2530819434372731E-2</v>
      </c>
      <c r="E97" s="355">
        <f t="shared" ref="E97" si="359">E65/D65-1</f>
        <v>1.3039999999999941E-2</v>
      </c>
      <c r="F97" s="355">
        <f t="shared" ref="F97" si="360">F65/E65-1</f>
        <v>1.3039999999999718E-2</v>
      </c>
      <c r="G97" s="355">
        <f t="shared" ref="G97" si="361">G65/F65-1</f>
        <v>1.3039999999999941E-2</v>
      </c>
      <c r="H97" s="355">
        <f t="shared" ref="H97" si="362">H65/G65-1</f>
        <v>1.3039999999999718E-2</v>
      </c>
      <c r="I97" s="355">
        <f t="shared" ref="I97" si="363">I65/H65-1</f>
        <v>1.3039999999999941E-2</v>
      </c>
      <c r="J97" s="355">
        <f t="shared" ref="J97" si="364">J65/I65-1</f>
        <v>1.3039999999999941E-2</v>
      </c>
      <c r="K97" s="355">
        <f t="shared" ref="K97" si="365">K65/J65-1</f>
        <v>1.3039999999999941E-2</v>
      </c>
      <c r="L97" s="355">
        <f t="shared" ref="L97" si="366">L65/K65-1</f>
        <v>1.3039999999999941E-2</v>
      </c>
      <c r="M97" s="355">
        <f t="shared" ref="M97" si="367">M65/L65-1</f>
        <v>1.3039999999999941E-2</v>
      </c>
      <c r="N97" s="355">
        <f t="shared" ref="N97" si="368">N65/M65-1</f>
        <v>1.3039999999999941E-2</v>
      </c>
      <c r="O97" s="355">
        <f t="shared" ref="O97" si="369">O65/N65-1</f>
        <v>1.3039999999999718E-2</v>
      </c>
      <c r="P97" s="355">
        <f t="shared" ref="P97" si="370">P65/O65-1</f>
        <v>1.0024999999999729E-2</v>
      </c>
      <c r="Q97" s="355">
        <f t="shared" ref="Q97" si="371">Q65/P65-1</f>
        <v>1.0024999999999951E-2</v>
      </c>
      <c r="R97" s="355">
        <f t="shared" ref="R97" si="372">R65/Q65-1</f>
        <v>1.0024999999999729E-2</v>
      </c>
      <c r="S97" s="355">
        <f t="shared" ref="S97" si="373">S65/R65-1</f>
        <v>1.0024999999999729E-2</v>
      </c>
      <c r="T97" s="355">
        <f t="shared" ref="T97" si="374">T65/S65-1</f>
        <v>1.0024999999999507E-2</v>
      </c>
      <c r="U97" s="355">
        <f t="shared" si="342"/>
        <v>1.0024999999999951E-2</v>
      </c>
      <c r="V97" s="355">
        <f t="shared" si="343"/>
        <v>1.0024999999999729E-2</v>
      </c>
      <c r="W97" s="355">
        <f t="shared" si="344"/>
        <v>1.0024999999999729E-2</v>
      </c>
      <c r="X97" s="355">
        <f t="shared" si="345"/>
        <v>1.0024999999999951E-2</v>
      </c>
      <c r="Y97" s="355">
        <f t="shared" si="346"/>
        <v>1.0024999999999507E-2</v>
      </c>
      <c r="Z97" s="355">
        <f t="shared" si="347"/>
        <v>1.0024999999999951E-2</v>
      </c>
      <c r="AA97" s="355">
        <f t="shared" si="348"/>
        <v>1.0024999999999729E-2</v>
      </c>
      <c r="AB97" s="355">
        <f t="shared" si="349"/>
        <v>1.0024999999999729E-2</v>
      </c>
      <c r="AC97" s="355">
        <f t="shared" si="350"/>
        <v>1.0024999999999951E-2</v>
      </c>
      <c r="AD97" s="355">
        <f t="shared" si="351"/>
        <v>1.0024999999999507E-2</v>
      </c>
      <c r="AE97" s="355">
        <f t="shared" si="352"/>
        <v>1.0024999999999951E-2</v>
      </c>
      <c r="AF97" s="355">
        <f t="shared" si="353"/>
        <v>1.0024999999999729E-2</v>
      </c>
      <c r="AG97" s="355">
        <f t="shared" si="354"/>
        <v>1.0024999999999729E-2</v>
      </c>
    </row>
    <row r="98" spans="1:33">
      <c r="A98" s="9">
        <f t="shared" si="1"/>
        <v>95</v>
      </c>
      <c r="B98" s="1" t="str">
        <f t="shared" si="340"/>
        <v>Lighting</v>
      </c>
      <c r="C98" s="355"/>
      <c r="D98" s="355">
        <f t="shared" ref="D98:T98" si="375">D66/C66-1</f>
        <v>-1.2146517365724141E-2</v>
      </c>
      <c r="E98" s="355">
        <f t="shared" si="375"/>
        <v>0</v>
      </c>
      <c r="F98" s="355">
        <f t="shared" si="375"/>
        <v>0</v>
      </c>
      <c r="G98" s="355">
        <f t="shared" si="375"/>
        <v>0</v>
      </c>
      <c r="H98" s="355">
        <f t="shared" si="375"/>
        <v>0</v>
      </c>
      <c r="I98" s="355">
        <f t="shared" si="375"/>
        <v>0</v>
      </c>
      <c r="J98" s="355">
        <f t="shared" si="375"/>
        <v>0</v>
      </c>
      <c r="K98" s="355">
        <f t="shared" si="375"/>
        <v>0</v>
      </c>
      <c r="L98" s="355">
        <f t="shared" si="375"/>
        <v>0</v>
      </c>
      <c r="M98" s="355">
        <f t="shared" si="375"/>
        <v>0</v>
      </c>
      <c r="N98" s="355">
        <f t="shared" si="375"/>
        <v>0</v>
      </c>
      <c r="O98" s="355">
        <f t="shared" si="375"/>
        <v>0</v>
      </c>
      <c r="P98" s="355">
        <f t="shared" si="375"/>
        <v>0</v>
      </c>
      <c r="Q98" s="355">
        <f t="shared" si="375"/>
        <v>0</v>
      </c>
      <c r="R98" s="355">
        <f t="shared" si="375"/>
        <v>0</v>
      </c>
      <c r="S98" s="355">
        <f t="shared" si="375"/>
        <v>0</v>
      </c>
      <c r="T98" s="355">
        <f t="shared" si="375"/>
        <v>0</v>
      </c>
      <c r="U98" s="355">
        <f t="shared" si="342"/>
        <v>0</v>
      </c>
      <c r="V98" s="355">
        <f t="shared" si="343"/>
        <v>0</v>
      </c>
      <c r="W98" s="355">
        <f t="shared" si="344"/>
        <v>0</v>
      </c>
      <c r="X98" s="355">
        <f t="shared" si="345"/>
        <v>0</v>
      </c>
      <c r="Y98" s="355">
        <f t="shared" si="346"/>
        <v>0</v>
      </c>
      <c r="Z98" s="355">
        <f t="shared" si="347"/>
        <v>0</v>
      </c>
      <c r="AA98" s="355">
        <f t="shared" si="348"/>
        <v>0</v>
      </c>
      <c r="AB98" s="355">
        <f t="shared" si="349"/>
        <v>0</v>
      </c>
      <c r="AC98" s="355">
        <f t="shared" si="350"/>
        <v>0</v>
      </c>
      <c r="AD98" s="355">
        <f t="shared" si="351"/>
        <v>0</v>
      </c>
      <c r="AE98" s="355">
        <f t="shared" si="352"/>
        <v>0</v>
      </c>
      <c r="AF98" s="355">
        <f t="shared" si="353"/>
        <v>0</v>
      </c>
      <c r="AG98" s="355">
        <f t="shared" si="354"/>
        <v>0</v>
      </c>
    </row>
    <row r="99" spans="1:33">
      <c r="A99" s="9">
        <f t="shared" si="1"/>
        <v>96</v>
      </c>
      <c r="C99" s="263"/>
      <c r="D99" s="263"/>
      <c r="E99" s="263"/>
    </row>
    <row r="100" spans="1:33">
      <c r="A100" s="9">
        <f t="shared" si="1"/>
        <v>97</v>
      </c>
      <c r="B100" s="105" t="s">
        <v>209</v>
      </c>
      <c r="C100" s="264"/>
      <c r="D100" s="264"/>
      <c r="E100" s="263"/>
    </row>
    <row r="101" spans="1:33">
      <c r="A101" s="9">
        <f t="shared" si="1"/>
        <v>98</v>
      </c>
      <c r="B101" t="str">
        <f t="shared" ref="B101:B106" si="376">B93</f>
        <v>Residential</v>
      </c>
      <c r="C101" s="264"/>
      <c r="D101" s="264">
        <f t="shared" ref="D101:AG101" si="377">D61/D$67</f>
        <v>0.34836306116666754</v>
      </c>
      <c r="E101" s="264">
        <f t="shared" si="377"/>
        <v>0.34865346625525201</v>
      </c>
      <c r="F101" s="264">
        <f t="shared" si="377"/>
        <v>0.34894136253569452</v>
      </c>
      <c r="G101" s="264">
        <f t="shared" si="377"/>
        <v>0.34922676161740418</v>
      </c>
      <c r="H101" s="264">
        <f t="shared" si="377"/>
        <v>0.34950967512705955</v>
      </c>
      <c r="I101" s="264">
        <f t="shared" si="377"/>
        <v>0.34979011470700339</v>
      </c>
      <c r="J101" s="264">
        <f t="shared" si="377"/>
        <v>0.35006809201366018</v>
      </c>
      <c r="K101" s="264">
        <f t="shared" si="377"/>
        <v>0.35034361871597669</v>
      </c>
      <c r="L101" s="264">
        <f t="shared" si="377"/>
        <v>0.35061670649388449</v>
      </c>
      <c r="M101" s="264">
        <f t="shared" si="377"/>
        <v>0.35088736703678652</v>
      </c>
      <c r="N101" s="264">
        <f t="shared" si="377"/>
        <v>0.35115561204206519</v>
      </c>
      <c r="O101" s="264">
        <f t="shared" si="377"/>
        <v>0.35142145321361334</v>
      </c>
      <c r="P101" s="264">
        <f t="shared" si="377"/>
        <v>0.35148175681255911</v>
      </c>
      <c r="Q101" s="264">
        <f t="shared" si="377"/>
        <v>0.35153976562416483</v>
      </c>
      <c r="R101" s="264">
        <f t="shared" si="377"/>
        <v>0.35159549374650606</v>
      </c>
      <c r="S101" s="264">
        <f t="shared" si="377"/>
        <v>0.3516489552545381</v>
      </c>
      <c r="T101" s="264">
        <f t="shared" si="377"/>
        <v>0.35170016419905226</v>
      </c>
      <c r="U101" s="264">
        <f t="shared" si="377"/>
        <v>0.35174913460565166</v>
      </c>
      <c r="V101" s="264">
        <f t="shared" si="377"/>
        <v>0.35179588047374588</v>
      </c>
      <c r="W101" s="264">
        <f t="shared" si="377"/>
        <v>0.35184041577556591</v>
      </c>
      <c r="X101" s="264">
        <f t="shared" si="377"/>
        <v>0.35188275445519768</v>
      </c>
      <c r="Y101" s="264">
        <f t="shared" si="377"/>
        <v>0.35192291042763485</v>
      </c>
      <c r="Z101" s="264">
        <f t="shared" si="377"/>
        <v>0.35196089757785104</v>
      </c>
      <c r="AA101" s="264">
        <f t="shared" si="377"/>
        <v>0.35199672975988971</v>
      </c>
      <c r="AB101" s="264">
        <f t="shared" si="377"/>
        <v>0.35203042079597396</v>
      </c>
      <c r="AC101" s="264">
        <f t="shared" si="377"/>
        <v>0.35206198447563414</v>
      </c>
      <c r="AD101" s="264">
        <f t="shared" si="377"/>
        <v>0.35209143455485337</v>
      </c>
      <c r="AE101" s="264">
        <f t="shared" si="377"/>
        <v>0.35211878475523217</v>
      </c>
      <c r="AF101" s="264">
        <f t="shared" si="377"/>
        <v>0.35214404876317018</v>
      </c>
      <c r="AG101" s="264">
        <f t="shared" si="377"/>
        <v>0.35216724022906637</v>
      </c>
    </row>
    <row r="102" spans="1:33">
      <c r="A102" s="9">
        <f t="shared" si="1"/>
        <v>99</v>
      </c>
      <c r="B102" t="str">
        <f t="shared" si="376"/>
        <v>Commercial - Small</v>
      </c>
      <c r="C102" s="264"/>
      <c r="D102" s="264">
        <f t="shared" ref="D102:AG102" si="378">D62/D$67</f>
        <v>0.47468030100492531</v>
      </c>
      <c r="E102" s="264">
        <f t="shared" si="378"/>
        <v>0.47508259937887426</v>
      </c>
      <c r="F102" s="264">
        <f t="shared" si="378"/>
        <v>0.47548149022276143</v>
      </c>
      <c r="G102" s="264">
        <f t="shared" si="378"/>
        <v>0.47587698921418164</v>
      </c>
      <c r="H102" s="264">
        <f t="shared" si="378"/>
        <v>0.47626911205513661</v>
      </c>
      <c r="I102" s="264">
        <f t="shared" si="378"/>
        <v>0.4766578744698492</v>
      </c>
      <c r="J102" s="264">
        <f t="shared" si="378"/>
        <v>0.4770432922026081</v>
      </c>
      <c r="K102" s="264">
        <f t="shared" si="378"/>
        <v>0.47742538101564391</v>
      </c>
      <c r="L102" s="264">
        <f t="shared" si="378"/>
        <v>0.47780415668703624</v>
      </c>
      <c r="M102" s="264">
        <f t="shared" si="378"/>
        <v>0.47817963500865118</v>
      </c>
      <c r="N102" s="264">
        <f t="shared" si="378"/>
        <v>0.47855183178410904</v>
      </c>
      <c r="O102" s="264">
        <f t="shared" si="378"/>
        <v>0.47892076282678431</v>
      </c>
      <c r="P102" s="264">
        <f t="shared" si="378"/>
        <v>0.47948479934347754</v>
      </c>
      <c r="Q102" s="264">
        <f t="shared" si="378"/>
        <v>0.4800463523539043</v>
      </c>
      <c r="R102" s="264">
        <f t="shared" si="378"/>
        <v>0.48060543240944997</v>
      </c>
      <c r="S102" s="264">
        <f t="shared" si="378"/>
        <v>0.48116205008920671</v>
      </c>
      <c r="T102" s="264">
        <f t="shared" si="378"/>
        <v>0.48171621599854858</v>
      </c>
      <c r="U102" s="264">
        <f t="shared" si="378"/>
        <v>0.48226794076772439</v>
      </c>
      <c r="V102" s="264">
        <f t="shared" si="378"/>
        <v>0.48281723505046903</v>
      </c>
      <c r="W102" s="264">
        <f t="shared" si="378"/>
        <v>0.48336410952263287</v>
      </c>
      <c r="X102" s="264">
        <f t="shared" si="378"/>
        <v>0.48390857488082939</v>
      </c>
      <c r="Y102" s="264">
        <f t="shared" si="378"/>
        <v>0.48445064184110015</v>
      </c>
      <c r="Z102" s="264">
        <f t="shared" si="378"/>
        <v>0.48499032113759899</v>
      </c>
      <c r="AA102" s="264">
        <f t="shared" si="378"/>
        <v>0.48552762352129275</v>
      </c>
      <c r="AB102" s="264">
        <f t="shared" si="378"/>
        <v>0.48606255975868118</v>
      </c>
      <c r="AC102" s="264">
        <f t="shared" si="378"/>
        <v>0.48659514063053377</v>
      </c>
      <c r="AD102" s="264">
        <f t="shared" si="378"/>
        <v>0.48712537693064428</v>
      </c>
      <c r="AE102" s="264">
        <f t="shared" si="378"/>
        <v>0.48765327946460341</v>
      </c>
      <c r="AF102" s="264">
        <f t="shared" si="378"/>
        <v>0.48817885904858904</v>
      </c>
      <c r="AG102" s="264">
        <f t="shared" si="378"/>
        <v>0.48870212650817324</v>
      </c>
    </row>
    <row r="103" spans="1:33">
      <c r="A103" s="9">
        <f t="shared" si="1"/>
        <v>100</v>
      </c>
      <c r="B103" t="str">
        <f t="shared" si="376"/>
        <v>Commercial - Med./Large</v>
      </c>
      <c r="C103" s="264"/>
      <c r="D103" s="264">
        <f t="shared" ref="D103:AG103" si="379">D63/D$67</f>
        <v>5.2815022767307908E-2</v>
      </c>
      <c r="E103" s="264">
        <f t="shared" si="379"/>
        <v>5.2859784257798213E-2</v>
      </c>
      <c r="F103" s="264">
        <f t="shared" si="379"/>
        <v>5.2904166611472819E-2</v>
      </c>
      <c r="G103" s="264">
        <f t="shared" si="379"/>
        <v>5.2948171572690057E-2</v>
      </c>
      <c r="H103" s="264">
        <f t="shared" si="379"/>
        <v>5.2991800888523843E-2</v>
      </c>
      <c r="I103" s="264">
        <f t="shared" si="379"/>
        <v>5.3035056308520519E-2</v>
      </c>
      <c r="J103" s="264">
        <f t="shared" si="379"/>
        <v>5.3077939584459062E-2</v>
      </c>
      <c r="K103" s="264">
        <f t="shared" si="379"/>
        <v>5.3120452470114737E-2</v>
      </c>
      <c r="L103" s="264">
        <f t="shared" si="379"/>
        <v>5.3162596721026224E-2</v>
      </c>
      <c r="M103" s="264">
        <f t="shared" si="379"/>
        <v>5.3204374094266135E-2</v>
      </c>
      <c r="N103" s="264">
        <f t="shared" si="379"/>
        <v>5.3245786348214981E-2</v>
      </c>
      <c r="O103" s="264">
        <f t="shared" si="379"/>
        <v>5.328683524233848E-2</v>
      </c>
      <c r="P103" s="264">
        <f t="shared" si="379"/>
        <v>5.3349592431561801E-2</v>
      </c>
      <c r="Q103" s="264">
        <f t="shared" si="379"/>
        <v>5.3412073294930154E-2</v>
      </c>
      <c r="R103" s="264">
        <f t="shared" si="379"/>
        <v>5.3474279006437198E-2</v>
      </c>
      <c r="S103" s="264">
        <f t="shared" si="379"/>
        <v>5.3536210743159382E-2</v>
      </c>
      <c r="T103" s="264">
        <f t="shared" si="379"/>
        <v>5.3597869685097325E-2</v>
      </c>
      <c r="U103" s="264">
        <f t="shared" si="379"/>
        <v>5.3659257015019425E-2</v>
      </c>
      <c r="V103" s="264">
        <f t="shared" si="379"/>
        <v>5.3720373918307161E-2</v>
      </c>
      <c r="W103" s="264">
        <f t="shared" si="379"/>
        <v>5.3781221582802713E-2</v>
      </c>
      <c r="X103" s="264">
        <f t="shared" si="379"/>
        <v>5.3841801198658425E-2</v>
      </c>
      <c r="Y103" s="264">
        <f t="shared" si="379"/>
        <v>5.3902113958188363E-2</v>
      </c>
      <c r="Z103" s="264">
        <f t="shared" si="379"/>
        <v>5.3962161055721769E-2</v>
      </c>
      <c r="AA103" s="264">
        <f t="shared" si="379"/>
        <v>5.4021943687458621E-2</v>
      </c>
      <c r="AB103" s="264">
        <f t="shared" si="379"/>
        <v>5.408146305132714E-2</v>
      </c>
      <c r="AC103" s="264">
        <f t="shared" si="379"/>
        <v>5.4140720346843259E-2</v>
      </c>
      <c r="AD103" s="264">
        <f t="shared" si="379"/>
        <v>5.419971677497204E-2</v>
      </c>
      <c r="AE103" s="264">
        <f t="shared" si="379"/>
        <v>5.4258453537991171E-2</v>
      </c>
      <c r="AF103" s="264">
        <f t="shared" si="379"/>
        <v>5.4316931839356236E-2</v>
      </c>
      <c r="AG103" s="264">
        <f t="shared" si="379"/>
        <v>5.4375152883568152E-2</v>
      </c>
    </row>
    <row r="104" spans="1:33">
      <c r="A104" s="9">
        <f t="shared" si="1"/>
        <v>101</v>
      </c>
      <c r="B104" t="str">
        <f t="shared" si="376"/>
        <v>Industrial</v>
      </c>
      <c r="C104" s="264"/>
      <c r="D104" s="264">
        <f t="shared" ref="D104:AG105" si="380">D64/D$67</f>
        <v>9.9096846330000696E-2</v>
      </c>
      <c r="E104" s="264">
        <f t="shared" si="380"/>
        <v>9.8294802976772469E-2</v>
      </c>
      <c r="F104" s="264">
        <f t="shared" si="380"/>
        <v>9.7498482351435614E-2</v>
      </c>
      <c r="G104" s="264">
        <f t="shared" si="380"/>
        <v>9.6707855642960416E-2</v>
      </c>
      <c r="H104" s="264">
        <f t="shared" si="380"/>
        <v>9.5922893990597474E-2</v>
      </c>
      <c r="I104" s="264">
        <f t="shared" si="380"/>
        <v>9.5143568487758304E-2</v>
      </c>
      <c r="J104" s="264">
        <f t="shared" si="380"/>
        <v>9.4369850185841056E-2</v>
      </c>
      <c r="K104" s="264">
        <f t="shared" si="380"/>
        <v>9.3601710098001487E-2</v>
      </c>
      <c r="L104" s="264">
        <f t="shared" si="380"/>
        <v>9.2839119202869497E-2</v>
      </c>
      <c r="M104" s="264">
        <f t="shared" si="380"/>
        <v>9.2082048448211301E-2</v>
      </c>
      <c r="N104" s="264">
        <f t="shared" si="380"/>
        <v>9.1330468754537319E-2</v>
      </c>
      <c r="O104" s="264">
        <f t="shared" si="380"/>
        <v>9.0584351018656264E-2</v>
      </c>
      <c r="P104" s="264">
        <f t="shared" si="380"/>
        <v>8.9880848422798434E-2</v>
      </c>
      <c r="Q104" s="264">
        <f t="shared" si="380"/>
        <v>8.9182224628113801E-2</v>
      </c>
      <c r="R104" s="264">
        <f t="shared" si="380"/>
        <v>8.8488454674165523E-2</v>
      </c>
      <c r="S104" s="264">
        <f t="shared" si="380"/>
        <v>8.7799513590645306E-2</v>
      </c>
      <c r="T104" s="264">
        <f t="shared" si="380"/>
        <v>8.711537639994274E-2</v>
      </c>
      <c r="U104" s="264">
        <f t="shared" si="380"/>
        <v>8.6436018119675856E-2</v>
      </c>
      <c r="V104" s="264">
        <f t="shared" si="380"/>
        <v>8.5761413765182981E-2</v>
      </c>
      <c r="W104" s="264">
        <f t="shared" si="380"/>
        <v>8.5091538351976609E-2</v>
      </c>
      <c r="X104" s="264">
        <f t="shared" si="380"/>
        <v>8.44263668981588E-2</v>
      </c>
      <c r="Y104" s="264">
        <f t="shared" si="380"/>
        <v>8.3765874426798836E-2</v>
      </c>
      <c r="Z104" s="264">
        <f t="shared" si="380"/>
        <v>8.3110035968273058E-2</v>
      </c>
      <c r="AA104" s="264">
        <f t="shared" si="380"/>
        <v>8.2458826562567228E-2</v>
      </c>
      <c r="AB104" s="264">
        <f t="shared" si="380"/>
        <v>8.1812221261541515E-2</v>
      </c>
      <c r="AC104" s="264">
        <f t="shared" si="380"/>
        <v>8.1170195131158571E-2</v>
      </c>
      <c r="AD104" s="264">
        <f t="shared" si="380"/>
        <v>8.0532723253674443E-2</v>
      </c>
      <c r="AE104" s="264">
        <f t="shared" si="380"/>
        <v>7.989978072979316E-2</v>
      </c>
      <c r="AF104" s="264">
        <f t="shared" si="380"/>
        <v>7.927134268078477E-2</v>
      </c>
      <c r="AG104" s="264">
        <f t="shared" si="380"/>
        <v>7.864738425056729E-2</v>
      </c>
    </row>
    <row r="105" spans="1:33">
      <c r="A105" s="9">
        <f t="shared" si="1"/>
        <v>102</v>
      </c>
      <c r="B105" t="str">
        <f t="shared" si="376"/>
        <v>Agriculture</v>
      </c>
      <c r="C105" s="264"/>
      <c r="D105" s="264">
        <f t="shared" si="380"/>
        <v>2.0664101445813508E-2</v>
      </c>
      <c r="E105" s="264">
        <f t="shared" si="380"/>
        <v>2.076413491052297E-2</v>
      </c>
      <c r="F105" s="264">
        <f t="shared" si="380"/>
        <v>2.0864488143907678E-2</v>
      </c>
      <c r="G105" s="264">
        <f t="shared" si="380"/>
        <v>2.096516219925338E-2</v>
      </c>
      <c r="H105" s="264">
        <f t="shared" si="380"/>
        <v>2.1066158137371088E-2</v>
      </c>
      <c r="I105" s="264">
        <f t="shared" si="380"/>
        <v>2.1167477026579711E-2</v>
      </c>
      <c r="J105" s="264">
        <f t="shared" si="380"/>
        <v>2.1269119942688503E-2</v>
      </c>
      <c r="K105" s="264">
        <f t="shared" si="380"/>
        <v>2.1371087968979276E-2</v>
      </c>
      <c r="L105" s="264">
        <f t="shared" si="380"/>
        <v>2.1473382196188551E-2</v>
      </c>
      <c r="M105" s="264">
        <f t="shared" si="380"/>
        <v>2.1576003722489454E-2</v>
      </c>
      <c r="N105" s="264">
        <f t="shared" si="380"/>
        <v>2.1678953653473526E-2</v>
      </c>
      <c r="O105" s="264">
        <f t="shared" si="380"/>
        <v>2.1782233102132374E-2</v>
      </c>
      <c r="P105" s="264">
        <f t="shared" si="380"/>
        <v>2.1829737372771846E-2</v>
      </c>
      <c r="Q105" s="264">
        <f t="shared" si="380"/>
        <v>2.1877201789803812E-2</v>
      </c>
      <c r="R105" s="264">
        <f t="shared" si="380"/>
        <v>2.1924626593610028E-2</v>
      </c>
      <c r="S105" s="264">
        <f t="shared" si="380"/>
        <v>2.1972012027210164E-2</v>
      </c>
      <c r="T105" s="264">
        <f t="shared" si="380"/>
        <v>2.2019358336206787E-2</v>
      </c>
      <c r="U105" s="264">
        <f t="shared" si="380"/>
        <v>2.2066665768730946E-2</v>
      </c>
      <c r="V105" s="264">
        <f t="shared" si="380"/>
        <v>2.2113934575388083E-2</v>
      </c>
      <c r="W105" s="264">
        <f t="shared" si="380"/>
        <v>2.2161165009204523E-2</v>
      </c>
      <c r="X105" s="264">
        <f t="shared" si="380"/>
        <v>2.2208357325574416E-2</v>
      </c>
      <c r="Y105" s="264">
        <f t="shared" si="380"/>
        <v>2.2255511782207107E-2</v>
      </c>
      <c r="Z105" s="264">
        <f t="shared" si="380"/>
        <v>2.2302628639075079E-2</v>
      </c>
      <c r="AA105" s="264">
        <f t="shared" si="380"/>
        <v>2.2349708158362288E-2</v>
      </c>
      <c r="AB105" s="264">
        <f t="shared" si="380"/>
        <v>2.2396750604413037E-2</v>
      </c>
      <c r="AC105" s="264">
        <f t="shared" si="380"/>
        <v>2.2443756243681348E-2</v>
      </c>
      <c r="AD105" s="264">
        <f t="shared" si="380"/>
        <v>2.2490725344680738E-2</v>
      </c>
      <c r="AE105" s="264">
        <f t="shared" si="380"/>
        <v>2.25376581779346E-2</v>
      </c>
      <c r="AF105" s="264">
        <f t="shared" si="380"/>
        <v>2.2584555015926971E-2</v>
      </c>
      <c r="AG105" s="264">
        <f t="shared" si="380"/>
        <v>2.2631416133053858E-2</v>
      </c>
    </row>
    <row r="106" spans="1:33">
      <c r="A106" s="9">
        <f t="shared" si="1"/>
        <v>103</v>
      </c>
      <c r="B106" s="105" t="str">
        <f t="shared" si="376"/>
        <v>Lighting</v>
      </c>
      <c r="C106" s="264"/>
      <c r="D106" s="274">
        <f t="shared" ref="D106:AG106" si="381">D66/D$67</f>
        <v>4.3806672852849879E-3</v>
      </c>
      <c r="E106" s="274">
        <f t="shared" si="381"/>
        <v>4.3452122207800386E-3</v>
      </c>
      <c r="F106" s="274">
        <f t="shared" si="381"/>
        <v>4.3100101347278335E-3</v>
      </c>
      <c r="G106" s="274">
        <f t="shared" si="381"/>
        <v>4.2750597535102901E-3</v>
      </c>
      <c r="H106" s="274">
        <f t="shared" si="381"/>
        <v>4.2403598013114217E-3</v>
      </c>
      <c r="I106" s="274">
        <f t="shared" si="381"/>
        <v>4.2059090002888842E-3</v>
      </c>
      <c r="J106" s="274">
        <f t="shared" si="381"/>
        <v>4.1717060707430935E-3</v>
      </c>
      <c r="K106" s="274">
        <f t="shared" si="381"/>
        <v>4.1377497312839228E-3</v>
      </c>
      <c r="L106" s="274">
        <f t="shared" si="381"/>
        <v>4.1040386989950025E-3</v>
      </c>
      <c r="M106" s="274">
        <f t="shared" si="381"/>
        <v>4.0705716895956005E-3</v>
      </c>
      <c r="N106" s="274">
        <f t="shared" si="381"/>
        <v>4.0373474176001213E-3</v>
      </c>
      <c r="O106" s="274">
        <f t="shared" si="381"/>
        <v>4.0043645964752119E-3</v>
      </c>
      <c r="P106" s="274">
        <f t="shared" si="381"/>
        <v>3.9732656168313518E-3</v>
      </c>
      <c r="Q106" s="274">
        <f t="shared" si="381"/>
        <v>3.9423823090830399E-3</v>
      </c>
      <c r="R106" s="274">
        <f t="shared" si="381"/>
        <v>3.9117135698311951E-3</v>
      </c>
      <c r="S106" s="274">
        <f t="shared" si="381"/>
        <v>3.8812582952403611E-3</v>
      </c>
      <c r="T106" s="274">
        <f t="shared" si="381"/>
        <v>3.8510153811522852E-3</v>
      </c>
      <c r="U106" s="274">
        <f t="shared" si="381"/>
        <v>3.8209837231977808E-3</v>
      </c>
      <c r="V106" s="274">
        <f t="shared" si="381"/>
        <v>3.7911622169068885E-3</v>
      </c>
      <c r="W106" s="274">
        <f t="shared" si="381"/>
        <v>3.7615497578173448E-3</v>
      </c>
      <c r="X106" s="274">
        <f t="shared" si="381"/>
        <v>3.7321452415813631E-3</v>
      </c>
      <c r="Y106" s="274">
        <f t="shared" si="381"/>
        <v>3.7029475640707348E-3</v>
      </c>
      <c r="Z106" s="274">
        <f t="shared" si="381"/>
        <v>3.6739556214802687E-3</v>
      </c>
      <c r="AA106" s="274">
        <f t="shared" si="381"/>
        <v>3.645168310429566E-3</v>
      </c>
      <c r="AB106" s="274">
        <f t="shared" si="381"/>
        <v>3.6165845280631474E-3</v>
      </c>
      <c r="AC106" s="274">
        <f t="shared" si="381"/>
        <v>3.588203172148946E-3</v>
      </c>
      <c r="AD106" s="274">
        <f t="shared" si="381"/>
        <v>3.5600231411751604E-3</v>
      </c>
      <c r="AE106" s="274">
        <f t="shared" si="381"/>
        <v>3.5320433344454981E-3</v>
      </c>
      <c r="AF106" s="274">
        <f t="shared" si="381"/>
        <v>3.5042626521728077E-3</v>
      </c>
      <c r="AG106" s="274">
        <f t="shared" si="381"/>
        <v>3.4766799955711111E-3</v>
      </c>
    </row>
    <row r="107" spans="1:33">
      <c r="A107" s="9">
        <f t="shared" si="1"/>
        <v>104</v>
      </c>
      <c r="B107" t="s">
        <v>210</v>
      </c>
      <c r="C107" s="264"/>
      <c r="D107" s="264">
        <f>SUM(D101:D106)</f>
        <v>1</v>
      </c>
      <c r="E107" s="264">
        <f t="shared" ref="E107:AG107" si="382">SUM(E101:E106)</f>
        <v>1</v>
      </c>
      <c r="F107" s="264">
        <f t="shared" si="382"/>
        <v>0.99999999999999989</v>
      </c>
      <c r="G107" s="264">
        <f t="shared" si="382"/>
        <v>1</v>
      </c>
      <c r="H107" s="264">
        <f t="shared" si="382"/>
        <v>1</v>
      </c>
      <c r="I107" s="264">
        <f t="shared" si="382"/>
        <v>1</v>
      </c>
      <c r="J107" s="264">
        <f t="shared" si="382"/>
        <v>1</v>
      </c>
      <c r="K107" s="264">
        <f t="shared" si="382"/>
        <v>1</v>
      </c>
      <c r="L107" s="264">
        <f t="shared" si="382"/>
        <v>0.99999999999999989</v>
      </c>
      <c r="M107" s="264">
        <f t="shared" si="382"/>
        <v>1.0000000000000002</v>
      </c>
      <c r="N107" s="264">
        <f t="shared" si="382"/>
        <v>1.0000000000000002</v>
      </c>
      <c r="O107" s="264">
        <f t="shared" si="382"/>
        <v>1</v>
      </c>
      <c r="P107" s="264">
        <f t="shared" si="382"/>
        <v>1</v>
      </c>
      <c r="Q107" s="264">
        <f t="shared" si="382"/>
        <v>0.99999999999999989</v>
      </c>
      <c r="R107" s="264">
        <f t="shared" si="382"/>
        <v>1</v>
      </c>
      <c r="S107" s="264">
        <f t="shared" si="382"/>
        <v>1</v>
      </c>
      <c r="T107" s="264">
        <f t="shared" si="382"/>
        <v>1</v>
      </c>
      <c r="U107" s="264">
        <f t="shared" si="382"/>
        <v>1</v>
      </c>
      <c r="V107" s="264">
        <f t="shared" si="382"/>
        <v>1</v>
      </c>
      <c r="W107" s="264">
        <f t="shared" si="382"/>
        <v>1</v>
      </c>
      <c r="X107" s="264">
        <f t="shared" si="382"/>
        <v>1</v>
      </c>
      <c r="Y107" s="264">
        <f t="shared" si="382"/>
        <v>1</v>
      </c>
      <c r="Z107" s="264">
        <f t="shared" si="382"/>
        <v>1</v>
      </c>
      <c r="AA107" s="264">
        <f t="shared" si="382"/>
        <v>1</v>
      </c>
      <c r="AB107" s="264">
        <f t="shared" si="382"/>
        <v>0.99999999999999989</v>
      </c>
      <c r="AC107" s="264">
        <f t="shared" si="382"/>
        <v>0.99999999999999989</v>
      </c>
      <c r="AD107" s="264">
        <f t="shared" si="382"/>
        <v>1</v>
      </c>
      <c r="AE107" s="264">
        <f t="shared" si="382"/>
        <v>1.0000000000000002</v>
      </c>
      <c r="AF107" s="264">
        <f t="shared" si="382"/>
        <v>1</v>
      </c>
      <c r="AG107" s="264">
        <f t="shared" si="382"/>
        <v>1</v>
      </c>
    </row>
    <row r="108" spans="1:33">
      <c r="A108" s="9">
        <f t="shared" si="1"/>
        <v>105</v>
      </c>
    </row>
    <row r="109" spans="1:33" ht="18.75">
      <c r="A109" s="9">
        <f t="shared" si="1"/>
        <v>106</v>
      </c>
      <c r="B109" s="286" t="s">
        <v>335</v>
      </c>
    </row>
    <row r="110" spans="1:33">
      <c r="A110" s="9">
        <f t="shared" si="1"/>
        <v>107</v>
      </c>
      <c r="B110" t="s">
        <v>195</v>
      </c>
      <c r="C110" t="s">
        <v>206</v>
      </c>
    </row>
    <row r="111" spans="1:33">
      <c r="A111" s="9">
        <f t="shared" si="1"/>
        <v>108</v>
      </c>
      <c r="B111" s="265" t="s">
        <v>7</v>
      </c>
      <c r="C111" s="272">
        <v>2023</v>
      </c>
      <c r="D111" s="272">
        <v>2024</v>
      </c>
      <c r="E111" s="207">
        <v>2025</v>
      </c>
      <c r="F111" s="207">
        <f t="shared" ref="F111:V111" si="383">E111+1</f>
        <v>2026</v>
      </c>
      <c r="G111" s="207">
        <f t="shared" si="383"/>
        <v>2027</v>
      </c>
      <c r="H111" s="207">
        <f t="shared" si="383"/>
        <v>2028</v>
      </c>
      <c r="I111" s="207">
        <f t="shared" si="383"/>
        <v>2029</v>
      </c>
      <c r="J111" s="207">
        <f t="shared" si="383"/>
        <v>2030</v>
      </c>
      <c r="K111" s="207">
        <f t="shared" si="383"/>
        <v>2031</v>
      </c>
      <c r="L111" s="207">
        <f t="shared" si="383"/>
        <v>2032</v>
      </c>
      <c r="M111" s="207">
        <f t="shared" si="383"/>
        <v>2033</v>
      </c>
      <c r="N111" s="207">
        <f t="shared" si="383"/>
        <v>2034</v>
      </c>
      <c r="O111" s="207">
        <f t="shared" si="383"/>
        <v>2035</v>
      </c>
      <c r="P111" s="207">
        <f t="shared" si="383"/>
        <v>2036</v>
      </c>
      <c r="Q111" s="207">
        <f t="shared" si="383"/>
        <v>2037</v>
      </c>
      <c r="R111" s="207">
        <f t="shared" si="383"/>
        <v>2038</v>
      </c>
      <c r="S111" s="207">
        <f t="shared" si="383"/>
        <v>2039</v>
      </c>
      <c r="T111" s="207">
        <f t="shared" si="383"/>
        <v>2040</v>
      </c>
      <c r="U111" s="207">
        <f t="shared" si="383"/>
        <v>2041</v>
      </c>
      <c r="V111" s="207">
        <f t="shared" si="383"/>
        <v>2042</v>
      </c>
      <c r="W111" s="207">
        <f t="shared" ref="W111:AG111" si="384">V111+1</f>
        <v>2043</v>
      </c>
      <c r="X111" s="207">
        <f t="shared" si="384"/>
        <v>2044</v>
      </c>
      <c r="Y111" s="207">
        <f t="shared" si="384"/>
        <v>2045</v>
      </c>
      <c r="Z111" s="207">
        <f t="shared" si="384"/>
        <v>2046</v>
      </c>
      <c r="AA111" s="207">
        <f t="shared" si="384"/>
        <v>2047</v>
      </c>
      <c r="AB111" s="207">
        <f t="shared" si="384"/>
        <v>2048</v>
      </c>
      <c r="AC111" s="207">
        <f t="shared" si="384"/>
        <v>2049</v>
      </c>
      <c r="AD111" s="207">
        <f t="shared" si="384"/>
        <v>2050</v>
      </c>
      <c r="AE111" s="207">
        <f t="shared" si="384"/>
        <v>2051</v>
      </c>
      <c r="AF111" s="207">
        <f t="shared" si="384"/>
        <v>2052</v>
      </c>
      <c r="AG111" s="207">
        <f t="shared" si="384"/>
        <v>2053</v>
      </c>
    </row>
    <row r="112" spans="1:33">
      <c r="A112" s="9">
        <f t="shared" si="1"/>
        <v>109</v>
      </c>
      <c r="B112" t="str">
        <f t="shared" ref="B112:B117" si="385">B101</f>
        <v>Residential</v>
      </c>
      <c r="C112" s="11">
        <v>636609.79256698</v>
      </c>
      <c r="D112" s="11">
        <v>642984.22344237589</v>
      </c>
      <c r="E112" s="8">
        <f t="shared" ref="E112:AG112" si="386">D112*(1+E131)</f>
        <v>648771.08145335724</v>
      </c>
      <c r="F112" s="8">
        <f t="shared" si="386"/>
        <v>654610.02118643734</v>
      </c>
      <c r="G112" s="8">
        <f t="shared" si="386"/>
        <v>660501.51137711515</v>
      </c>
      <c r="H112" s="8">
        <f t="shared" si="386"/>
        <v>666446.02497950906</v>
      </c>
      <c r="I112" s="8">
        <f t="shared" si="386"/>
        <v>672444.0392043246</v>
      </c>
      <c r="J112" s="8">
        <f t="shared" si="386"/>
        <v>678496.03555716341</v>
      </c>
      <c r="K112" s="8">
        <f t="shared" si="386"/>
        <v>684602.49987717776</v>
      </c>
      <c r="L112" s="8">
        <f t="shared" si="386"/>
        <v>690763.92237607227</v>
      </c>
      <c r="M112" s="8">
        <f t="shared" si="386"/>
        <v>696980.79767745687</v>
      </c>
      <c r="N112" s="8">
        <f t="shared" si="386"/>
        <v>703253.62485655386</v>
      </c>
      <c r="O112" s="8">
        <f t="shared" si="386"/>
        <v>709582.9074802628</v>
      </c>
      <c r="P112" s="8">
        <f t="shared" si="386"/>
        <v>715259.57074010489</v>
      </c>
      <c r="Q112" s="8">
        <f t="shared" si="386"/>
        <v>720981.64730602573</v>
      </c>
      <c r="R112" s="8">
        <f t="shared" si="386"/>
        <v>726749.50048447389</v>
      </c>
      <c r="S112" s="8">
        <f t="shared" si="386"/>
        <v>732563.49648834963</v>
      </c>
      <c r="T112" s="8">
        <f t="shared" si="386"/>
        <v>738424.00446025643</v>
      </c>
      <c r="U112" s="8">
        <f t="shared" si="386"/>
        <v>744331.39649593853</v>
      </c>
      <c r="V112" s="8">
        <f t="shared" si="386"/>
        <v>750286.04766790604</v>
      </c>
      <c r="W112" s="8">
        <f t="shared" si="386"/>
        <v>756288.33604924928</v>
      </c>
      <c r="X112" s="8">
        <f t="shared" si="386"/>
        <v>762338.64273764333</v>
      </c>
      <c r="Y112" s="8">
        <f t="shared" si="386"/>
        <v>768437.35187954444</v>
      </c>
      <c r="Z112" s="8">
        <f t="shared" si="386"/>
        <v>774584.85069458082</v>
      </c>
      <c r="AA112" s="8">
        <f t="shared" si="386"/>
        <v>780781.52950013743</v>
      </c>
      <c r="AB112" s="8">
        <f t="shared" si="386"/>
        <v>787027.78173613851</v>
      </c>
      <c r="AC112" s="8">
        <f t="shared" si="386"/>
        <v>793324.00399002759</v>
      </c>
      <c r="AD112" s="8">
        <f t="shared" si="386"/>
        <v>799670.5960219478</v>
      </c>
      <c r="AE112" s="8">
        <f t="shared" si="386"/>
        <v>806067.96079012344</v>
      </c>
      <c r="AF112" s="8">
        <f t="shared" si="386"/>
        <v>812516.50447644445</v>
      </c>
      <c r="AG112" s="8">
        <f t="shared" si="386"/>
        <v>819016.63651225599</v>
      </c>
    </row>
    <row r="113" spans="1:33">
      <c r="A113" s="9">
        <f t="shared" si="1"/>
        <v>110</v>
      </c>
      <c r="B113" t="str">
        <f t="shared" si="385"/>
        <v>Commercial - Small</v>
      </c>
      <c r="C113" s="11">
        <v>59479.795934357055</v>
      </c>
      <c r="D113" s="11">
        <v>59632.71006170183</v>
      </c>
      <c r="E113" s="8">
        <f t="shared" ref="E113" si="387">D113*(1+E132)</f>
        <v>59751.975481825233</v>
      </c>
      <c r="F113" s="8">
        <f t="shared" ref="F113:AG113" si="388">E113*(1+F132)</f>
        <v>59871.479432788881</v>
      </c>
      <c r="G113" s="8">
        <f t="shared" si="388"/>
        <v>59991.222391654461</v>
      </c>
      <c r="H113" s="8">
        <f t="shared" si="388"/>
        <v>60111.20483643777</v>
      </c>
      <c r="I113" s="8">
        <f t="shared" si="388"/>
        <v>60231.427246110645</v>
      </c>
      <c r="J113" s="8">
        <f t="shared" si="388"/>
        <v>60351.890100602868</v>
      </c>
      <c r="K113" s="8">
        <f t="shared" si="388"/>
        <v>60472.593880804074</v>
      </c>
      <c r="L113" s="8">
        <f t="shared" si="388"/>
        <v>60593.539068565682</v>
      </c>
      <c r="M113" s="8">
        <f t="shared" si="388"/>
        <v>60714.726146702815</v>
      </c>
      <c r="N113" s="8">
        <f t="shared" si="388"/>
        <v>60836.155598996222</v>
      </c>
      <c r="O113" s="8">
        <f t="shared" si="388"/>
        <v>60957.827910194217</v>
      </c>
      <c r="P113" s="8">
        <f t="shared" si="388"/>
        <v>61079.743566014607</v>
      </c>
      <c r="Q113" s="8">
        <f t="shared" si="388"/>
        <v>61201.903053146634</v>
      </c>
      <c r="R113" s="8">
        <f t="shared" si="388"/>
        <v>61324.306859252931</v>
      </c>
      <c r="S113" s="8">
        <f t="shared" si="388"/>
        <v>61446.955472971436</v>
      </c>
      <c r="T113" s="8">
        <f t="shared" si="388"/>
        <v>61569.849383917383</v>
      </c>
      <c r="U113" s="8">
        <f t="shared" si="388"/>
        <v>61692.989082685221</v>
      </c>
      <c r="V113" s="8">
        <f t="shared" si="388"/>
        <v>61816.375060850594</v>
      </c>
      <c r="W113" s="8">
        <f t="shared" si="388"/>
        <v>61940.007810972296</v>
      </c>
      <c r="X113" s="8">
        <f t="shared" si="388"/>
        <v>62063.88782659424</v>
      </c>
      <c r="Y113" s="8">
        <f t="shared" si="388"/>
        <v>62188.015602247426</v>
      </c>
      <c r="Z113" s="8">
        <f t="shared" si="388"/>
        <v>62312.391633451924</v>
      </c>
      <c r="AA113" s="8">
        <f t="shared" si="388"/>
        <v>62437.016416718827</v>
      </c>
      <c r="AB113" s="8">
        <f t="shared" si="388"/>
        <v>62561.890449552266</v>
      </c>
      <c r="AC113" s="8">
        <f t="shared" si="388"/>
        <v>62687.014230451372</v>
      </c>
      <c r="AD113" s="8">
        <f t="shared" si="388"/>
        <v>62812.388258912273</v>
      </c>
      <c r="AE113" s="8">
        <f t="shared" si="388"/>
        <v>62938.0130354301</v>
      </c>
      <c r="AF113" s="8">
        <f t="shared" si="388"/>
        <v>63063.889061500959</v>
      </c>
      <c r="AG113" s="8">
        <f t="shared" si="388"/>
        <v>63190.016839623961</v>
      </c>
    </row>
    <row r="114" spans="1:33">
      <c r="A114" s="9">
        <f t="shared" si="1"/>
        <v>111</v>
      </c>
      <c r="B114" t="str">
        <f t="shared" si="385"/>
        <v>Commercial - Med./Large</v>
      </c>
      <c r="C114" s="11">
        <v>6617.9842934651315</v>
      </c>
      <c r="D114" s="11">
        <v>6634.9981933469244</v>
      </c>
      <c r="E114" s="8">
        <f t="shared" ref="E114:AG114" si="389">D114*(1+E133)</f>
        <v>6648.2681897336179</v>
      </c>
      <c r="F114" s="8">
        <f t="shared" si="389"/>
        <v>6661.5647261130853</v>
      </c>
      <c r="G114" s="8">
        <f t="shared" si="389"/>
        <v>6674.8878555653118</v>
      </c>
      <c r="H114" s="8">
        <f t="shared" si="389"/>
        <v>6688.2376312764427</v>
      </c>
      <c r="I114" s="8">
        <f t="shared" si="389"/>
        <v>6701.6141065389957</v>
      </c>
      <c r="J114" s="8">
        <f t="shared" si="389"/>
        <v>6715.017334752074</v>
      </c>
      <c r="K114" s="8">
        <f t="shared" si="389"/>
        <v>6728.4473694215785</v>
      </c>
      <c r="L114" s="8">
        <f t="shared" si="389"/>
        <v>6741.9042641604219</v>
      </c>
      <c r="M114" s="8">
        <f t="shared" si="389"/>
        <v>6755.3880726887428</v>
      </c>
      <c r="N114" s="8">
        <f t="shared" si="389"/>
        <v>6768.8988488341201</v>
      </c>
      <c r="O114" s="8">
        <f t="shared" si="389"/>
        <v>6782.436646531788</v>
      </c>
      <c r="P114" s="8">
        <f t="shared" si="389"/>
        <v>6796.001519824852</v>
      </c>
      <c r="Q114" s="8">
        <f t="shared" si="389"/>
        <v>6809.5935228645021</v>
      </c>
      <c r="R114" s="8">
        <f t="shared" si="389"/>
        <v>6823.2127099102308</v>
      </c>
      <c r="S114" s="8">
        <f t="shared" si="389"/>
        <v>6836.8591353300517</v>
      </c>
      <c r="T114" s="8">
        <f t="shared" si="389"/>
        <v>6850.5328536007119</v>
      </c>
      <c r="U114" s="8">
        <f t="shared" si="389"/>
        <v>6864.2339193079133</v>
      </c>
      <c r="V114" s="8">
        <f t="shared" si="389"/>
        <v>6877.9623871465292</v>
      </c>
      <c r="W114" s="8">
        <f t="shared" si="389"/>
        <v>6891.7183119208221</v>
      </c>
      <c r="X114" s="8">
        <f t="shared" si="389"/>
        <v>6905.5017485446633</v>
      </c>
      <c r="Y114" s="8">
        <f t="shared" si="389"/>
        <v>6919.3127520417529</v>
      </c>
      <c r="Z114" s="8">
        <f t="shared" si="389"/>
        <v>6933.1513775458361</v>
      </c>
      <c r="AA114" s="8">
        <f t="shared" si="389"/>
        <v>6947.0176803009281</v>
      </c>
      <c r="AB114" s="8">
        <f t="shared" si="389"/>
        <v>6960.9117156615303</v>
      </c>
      <c r="AC114" s="8">
        <f t="shared" si="389"/>
        <v>6974.8335390928532</v>
      </c>
      <c r="AD114" s="8">
        <f t="shared" si="389"/>
        <v>6988.7832061710387</v>
      </c>
      <c r="AE114" s="8">
        <f t="shared" si="389"/>
        <v>7002.7607725833805</v>
      </c>
      <c r="AF114" s="8">
        <f t="shared" si="389"/>
        <v>7016.7662941285471</v>
      </c>
      <c r="AG114" s="8">
        <f t="shared" si="389"/>
        <v>7030.7998267168041</v>
      </c>
    </row>
    <row r="115" spans="1:33">
      <c r="A115" s="9">
        <f t="shared" si="1"/>
        <v>112</v>
      </c>
      <c r="B115" t="str">
        <f t="shared" si="385"/>
        <v>Industrial</v>
      </c>
      <c r="C115" s="11">
        <v>109.29347277752434</v>
      </c>
      <c r="D115" s="11">
        <f>C115</f>
        <v>109.29347277752434</v>
      </c>
      <c r="E115" s="8">
        <f t="shared" ref="E115:AG115" si="390">D115*(1+E134)</f>
        <v>109.29347277752434</v>
      </c>
      <c r="F115" s="8">
        <f t="shared" si="390"/>
        <v>109.29347277752434</v>
      </c>
      <c r="G115" s="8">
        <f t="shared" si="390"/>
        <v>109.29347277752434</v>
      </c>
      <c r="H115" s="8">
        <f t="shared" si="390"/>
        <v>109.29347277752434</v>
      </c>
      <c r="I115" s="8">
        <f t="shared" si="390"/>
        <v>109.29347277752434</v>
      </c>
      <c r="J115" s="8">
        <f t="shared" si="390"/>
        <v>109.29347277752434</v>
      </c>
      <c r="K115" s="8">
        <f t="shared" si="390"/>
        <v>109.29347277752434</v>
      </c>
      <c r="L115" s="8">
        <f t="shared" si="390"/>
        <v>109.29347277752434</v>
      </c>
      <c r="M115" s="8">
        <f t="shared" si="390"/>
        <v>109.29347277752434</v>
      </c>
      <c r="N115" s="8">
        <f t="shared" si="390"/>
        <v>109.29347277752434</v>
      </c>
      <c r="O115" s="8">
        <f t="shared" si="390"/>
        <v>109.29347277752434</v>
      </c>
      <c r="P115" s="8">
        <f t="shared" si="390"/>
        <v>109.29347277752434</v>
      </c>
      <c r="Q115" s="8">
        <f t="shared" si="390"/>
        <v>109.29347277752434</v>
      </c>
      <c r="R115" s="8">
        <f t="shared" si="390"/>
        <v>109.29347277752434</v>
      </c>
      <c r="S115" s="8">
        <f t="shared" si="390"/>
        <v>109.29347277752434</v>
      </c>
      <c r="T115" s="8">
        <f t="shared" si="390"/>
        <v>109.29347277752434</v>
      </c>
      <c r="U115" s="8">
        <f t="shared" si="390"/>
        <v>109.29347277752434</v>
      </c>
      <c r="V115" s="8">
        <f t="shared" si="390"/>
        <v>109.29347277752434</v>
      </c>
      <c r="W115" s="8">
        <f t="shared" si="390"/>
        <v>109.29347277752434</v>
      </c>
      <c r="X115" s="8">
        <f t="shared" si="390"/>
        <v>109.29347277752434</v>
      </c>
      <c r="Y115" s="8">
        <f t="shared" si="390"/>
        <v>109.29347277752434</v>
      </c>
      <c r="Z115" s="8">
        <f t="shared" si="390"/>
        <v>109.29347277752434</v>
      </c>
      <c r="AA115" s="8">
        <f t="shared" si="390"/>
        <v>109.29347277752434</v>
      </c>
      <c r="AB115" s="8">
        <f t="shared" si="390"/>
        <v>109.29347277752434</v>
      </c>
      <c r="AC115" s="8">
        <f t="shared" si="390"/>
        <v>109.29347277752434</v>
      </c>
      <c r="AD115" s="8">
        <f t="shared" si="390"/>
        <v>109.29347277752434</v>
      </c>
      <c r="AE115" s="8">
        <f t="shared" si="390"/>
        <v>109.29347277752434</v>
      </c>
      <c r="AF115" s="8">
        <f t="shared" si="390"/>
        <v>109.29347277752434</v>
      </c>
      <c r="AG115" s="8">
        <f t="shared" si="390"/>
        <v>109.29347277752434</v>
      </c>
    </row>
    <row r="116" spans="1:33">
      <c r="A116" s="9">
        <f t="shared" si="1"/>
        <v>113</v>
      </c>
      <c r="B116" t="str">
        <f t="shared" si="385"/>
        <v>Agriculture</v>
      </c>
      <c r="C116" s="11">
        <v>271.18823939839251</v>
      </c>
      <c r="D116" s="11">
        <v>273.35774531357964</v>
      </c>
      <c r="E116" s="8">
        <f t="shared" ref="E116" si="391">D116*(1+E135)</f>
        <v>275.5446072760883</v>
      </c>
      <c r="F116" s="8">
        <f t="shared" ref="F116" si="392">E116*(1+F135)</f>
        <v>277.74896413429701</v>
      </c>
      <c r="G116" s="8">
        <f t="shared" ref="G116" si="393">F116*(1+G135)</f>
        <v>279.97095584737139</v>
      </c>
      <c r="H116" s="8">
        <f t="shared" ref="H116" si="394">G116*(1+H135)</f>
        <v>282.21072349415039</v>
      </c>
      <c r="I116" s="8">
        <f t="shared" ref="I116" si="395">H116*(1+I135)</f>
        <v>284.46840928210361</v>
      </c>
      <c r="J116" s="8">
        <f t="shared" ref="J116" si="396">I116*(1+J135)</f>
        <v>286.74415655636045</v>
      </c>
      <c r="K116" s="8">
        <f t="shared" ref="K116" si="397">J116*(1+K135)</f>
        <v>289.03810980881133</v>
      </c>
      <c r="L116" s="8">
        <f t="shared" ref="L116" si="398">K116*(1+L135)</f>
        <v>291.35041468728184</v>
      </c>
      <c r="M116" s="8">
        <f t="shared" ref="M116" si="399">L116*(1+M135)</f>
        <v>293.68121800478008</v>
      </c>
      <c r="N116" s="8">
        <f t="shared" ref="N116" si="400">M116*(1+N135)</f>
        <v>296.0306677488183</v>
      </c>
      <c r="O116" s="8">
        <f t="shared" ref="O116" si="401">N116*(1+O135)</f>
        <v>298.39891309080883</v>
      </c>
      <c r="P116" s="8">
        <f t="shared" ref="P116" si="402">O116*(1+P135)</f>
        <v>299.89090765626287</v>
      </c>
      <c r="Q116" s="8">
        <f t="shared" ref="Q116" si="403">P116*(1+Q135)</f>
        <v>301.39036219454414</v>
      </c>
      <c r="R116" s="8">
        <f t="shared" ref="R116" si="404">Q116*(1+R135)</f>
        <v>302.89731400551682</v>
      </c>
      <c r="S116" s="8">
        <f t="shared" ref="S116" si="405">R116*(1+S135)</f>
        <v>304.41180057554436</v>
      </c>
      <c r="T116" s="8">
        <f t="shared" ref="T116" si="406">S116*(1+T135)</f>
        <v>305.93385957842207</v>
      </c>
      <c r="U116" s="8">
        <f t="shared" ref="U116" si="407">T116*(1+U135)</f>
        <v>307.46352887631417</v>
      </c>
      <c r="V116" s="8">
        <f t="shared" ref="V116" si="408">U116*(1+V135)</f>
        <v>309.00084652069569</v>
      </c>
      <c r="W116" s="8">
        <f t="shared" ref="W116" si="409">V116*(1+W135)</f>
        <v>310.54585075329913</v>
      </c>
      <c r="X116" s="8">
        <f t="shared" ref="X116" si="410">W116*(1+X135)</f>
        <v>312.09858000706561</v>
      </c>
      <c r="Y116" s="8">
        <f t="shared" ref="Y116" si="411">X116*(1+Y135)</f>
        <v>313.65907290710089</v>
      </c>
      <c r="Z116" s="8">
        <f t="shared" ref="Z116" si="412">Y116*(1+Z135)</f>
        <v>315.22736827163635</v>
      </c>
      <c r="AA116" s="8">
        <f t="shared" ref="AA116" si="413">Z116*(1+AA135)</f>
        <v>316.80350511299451</v>
      </c>
      <c r="AB116" s="8">
        <f t="shared" ref="AB116" si="414">AA116*(1+AB135)</f>
        <v>318.38752263855946</v>
      </c>
      <c r="AC116" s="8">
        <f t="shared" ref="AC116" si="415">AB116*(1+AC135)</f>
        <v>319.97946025175224</v>
      </c>
      <c r="AD116" s="8">
        <f t="shared" ref="AD116" si="416">AC116*(1+AD135)</f>
        <v>321.57935755301099</v>
      </c>
      <c r="AE116" s="8">
        <f t="shared" ref="AE116" si="417">AD116*(1+AE135)</f>
        <v>323.18725434077601</v>
      </c>
      <c r="AF116" s="8">
        <f t="shared" ref="AF116" si="418">AE116*(1+AF135)</f>
        <v>324.80319061247985</v>
      </c>
      <c r="AG116" s="8">
        <f t="shared" ref="AG116" si="419">AF116*(1+AG135)</f>
        <v>326.42720656554224</v>
      </c>
    </row>
    <row r="117" spans="1:33" s="105" customFormat="1">
      <c r="A117" s="9">
        <f t="shared" si="1"/>
        <v>114</v>
      </c>
      <c r="B117" s="105" t="str">
        <f t="shared" si="385"/>
        <v>Lighting</v>
      </c>
      <c r="C117" s="273">
        <v>1770.3694449570387</v>
      </c>
      <c r="D117" s="273">
        <v>1770.3694449570387</v>
      </c>
      <c r="E117" s="270">
        <f t="shared" ref="E117:AG117" si="420">D117*(1+E136)</f>
        <v>1770.3694449570387</v>
      </c>
      <c r="F117" s="270">
        <f t="shared" si="420"/>
        <v>1770.3694449570387</v>
      </c>
      <c r="G117" s="270">
        <f t="shared" si="420"/>
        <v>1770.3694449570387</v>
      </c>
      <c r="H117" s="270">
        <f t="shared" si="420"/>
        <v>1770.3694449570387</v>
      </c>
      <c r="I117" s="270">
        <f t="shared" si="420"/>
        <v>1770.3694449570387</v>
      </c>
      <c r="J117" s="270">
        <f t="shared" si="420"/>
        <v>1770.3694449570387</v>
      </c>
      <c r="K117" s="270">
        <f t="shared" si="420"/>
        <v>1770.3694449570387</v>
      </c>
      <c r="L117" s="270">
        <f t="shared" si="420"/>
        <v>1770.3694449570387</v>
      </c>
      <c r="M117" s="270">
        <f t="shared" si="420"/>
        <v>1770.3694449570387</v>
      </c>
      <c r="N117" s="270">
        <f t="shared" si="420"/>
        <v>1770.3694449570387</v>
      </c>
      <c r="O117" s="270">
        <f t="shared" si="420"/>
        <v>1770.3694449570387</v>
      </c>
      <c r="P117" s="270">
        <f t="shared" si="420"/>
        <v>1770.3694449570387</v>
      </c>
      <c r="Q117" s="270">
        <f t="shared" si="420"/>
        <v>1770.3694449570387</v>
      </c>
      <c r="R117" s="270">
        <f t="shared" si="420"/>
        <v>1770.3694449570387</v>
      </c>
      <c r="S117" s="270">
        <f t="shared" si="420"/>
        <v>1770.3694449570387</v>
      </c>
      <c r="T117" s="270">
        <f t="shared" si="420"/>
        <v>1770.3694449570387</v>
      </c>
      <c r="U117" s="270">
        <f t="shared" si="420"/>
        <v>1770.3694449570387</v>
      </c>
      <c r="V117" s="270">
        <f t="shared" si="420"/>
        <v>1770.3694449570387</v>
      </c>
      <c r="W117" s="270">
        <f t="shared" si="420"/>
        <v>1770.3694449570387</v>
      </c>
      <c r="X117" s="270">
        <f t="shared" si="420"/>
        <v>1770.3694449570387</v>
      </c>
      <c r="Y117" s="270">
        <f t="shared" si="420"/>
        <v>1770.3694449570387</v>
      </c>
      <c r="Z117" s="270">
        <f t="shared" si="420"/>
        <v>1770.3694449570387</v>
      </c>
      <c r="AA117" s="270">
        <f t="shared" si="420"/>
        <v>1770.3694449570387</v>
      </c>
      <c r="AB117" s="270">
        <f t="shared" si="420"/>
        <v>1770.3694449570387</v>
      </c>
      <c r="AC117" s="270">
        <f t="shared" si="420"/>
        <v>1770.3694449570387</v>
      </c>
      <c r="AD117" s="270">
        <f t="shared" si="420"/>
        <v>1770.3694449570387</v>
      </c>
      <c r="AE117" s="270">
        <f t="shared" si="420"/>
        <v>1770.3694449570387</v>
      </c>
      <c r="AF117" s="270">
        <f t="shared" si="420"/>
        <v>1770.3694449570387</v>
      </c>
      <c r="AG117" s="270">
        <f t="shared" si="420"/>
        <v>1770.3694449570387</v>
      </c>
    </row>
    <row r="118" spans="1:33">
      <c r="A118" s="9">
        <f t="shared" si="1"/>
        <v>115</v>
      </c>
      <c r="B118" t="s">
        <v>10</v>
      </c>
      <c r="C118" s="8">
        <f>SUM(C112:C117)</f>
        <v>704858.42395193514</v>
      </c>
      <c r="D118" s="8">
        <f t="shared" ref="D118:V118" si="421">SUM(D112:D117)</f>
        <v>711404.95236047264</v>
      </c>
      <c r="E118" s="8">
        <f t="shared" si="421"/>
        <v>717326.53264992661</v>
      </c>
      <c r="F118" s="8">
        <f t="shared" si="421"/>
        <v>723300.47722720809</v>
      </c>
      <c r="G118" s="8">
        <f t="shared" si="421"/>
        <v>729327.25549791683</v>
      </c>
      <c r="H118" s="8">
        <f t="shared" si="421"/>
        <v>735407.34108845203</v>
      </c>
      <c r="I118" s="8">
        <f t="shared" si="421"/>
        <v>741541.21188399079</v>
      </c>
      <c r="J118" s="8">
        <f t="shared" si="421"/>
        <v>747729.3500668091</v>
      </c>
      <c r="K118" s="8">
        <f t="shared" si="421"/>
        <v>753972.24215494667</v>
      </c>
      <c r="L118" s="8">
        <f t="shared" si="421"/>
        <v>760270.37904122018</v>
      </c>
      <c r="M118" s="8">
        <f t="shared" si="421"/>
        <v>766624.25603258761</v>
      </c>
      <c r="N118" s="8">
        <f t="shared" si="421"/>
        <v>773034.3728898674</v>
      </c>
      <c r="O118" s="8">
        <f t="shared" si="421"/>
        <v>779501.23386781407</v>
      </c>
      <c r="P118" s="8">
        <f t="shared" si="421"/>
        <v>785314.86965133506</v>
      </c>
      <c r="Q118" s="8">
        <f t="shared" si="421"/>
        <v>791174.19716196589</v>
      </c>
      <c r="R118" s="8">
        <f t="shared" si="421"/>
        <v>797079.5802853771</v>
      </c>
      <c r="S118" s="8">
        <f t="shared" si="421"/>
        <v>803031.38581496116</v>
      </c>
      <c r="T118" s="8">
        <f t="shared" si="421"/>
        <v>809029.98347508744</v>
      </c>
      <c r="U118" s="8">
        <f t="shared" si="421"/>
        <v>815075.74594454246</v>
      </c>
      <c r="V118" s="8">
        <f t="shared" si="421"/>
        <v>821169.04888015834</v>
      </c>
      <c r="W118" s="8">
        <f t="shared" ref="W118" si="422">SUM(W112:W117)</f>
        <v>827310.27094063023</v>
      </c>
      <c r="X118" s="8">
        <f t="shared" ref="X118" si="423">SUM(X112:X117)</f>
        <v>833499.79381052381</v>
      </c>
      <c r="Y118" s="8">
        <f t="shared" ref="Y118" si="424">SUM(Y112:Y117)</f>
        <v>839738.00222447515</v>
      </c>
      <c r="Z118" s="8">
        <f t="shared" ref="Z118" si="425">SUM(Z112:Z117)</f>
        <v>846025.28399158467</v>
      </c>
      <c r="AA118" s="8">
        <f t="shared" ref="AA118" si="426">SUM(AA112:AA117)</f>
        <v>852362.03002000472</v>
      </c>
      <c r="AB118" s="8">
        <f t="shared" ref="AB118" si="427">SUM(AB112:AB117)</f>
        <v>858748.63434172526</v>
      </c>
      <c r="AC118" s="8">
        <f t="shared" ref="AC118" si="428">SUM(AC112:AC117)</f>
        <v>865185.49413755792</v>
      </c>
      <c r="AD118" s="8">
        <f t="shared" ref="AD118" si="429">SUM(AD112:AD117)</f>
        <v>871673.00976231857</v>
      </c>
      <c r="AE118" s="8">
        <f t="shared" ref="AE118" si="430">SUM(AE112:AE117)</f>
        <v>878211.58477021218</v>
      </c>
      <c r="AF118" s="8">
        <f t="shared" ref="AF118" si="431">SUM(AF112:AF117)</f>
        <v>884801.62594042078</v>
      </c>
      <c r="AG118" s="8">
        <f t="shared" ref="AG118" si="432">SUM(AG112:AG117)</f>
        <v>891443.54330289667</v>
      </c>
    </row>
    <row r="119" spans="1:33">
      <c r="A119" s="9">
        <f t="shared" si="1"/>
        <v>116</v>
      </c>
      <c r="B119" t="s">
        <v>81</v>
      </c>
      <c r="C119" s="264"/>
      <c r="D119" s="264">
        <f>D118/C118-1</f>
        <v>9.287721031739915E-3</v>
      </c>
      <c r="E119" s="264">
        <f t="shared" ref="E119:AG119" si="433">E118/D118-1</f>
        <v>8.3237827763300576E-3</v>
      </c>
      <c r="F119" s="264">
        <f t="shared" si="433"/>
        <v>8.3280686066535825E-3</v>
      </c>
      <c r="G119" s="264">
        <f t="shared" si="433"/>
        <v>8.3323300073194773E-3</v>
      </c>
      <c r="H119" s="264">
        <f t="shared" si="433"/>
        <v>8.3365670824742111E-3</v>
      </c>
      <c r="I119" s="264">
        <f t="shared" si="433"/>
        <v>8.340779936273357E-3</v>
      </c>
      <c r="J119" s="264">
        <f t="shared" si="433"/>
        <v>8.3449686728758188E-3</v>
      </c>
      <c r="K119" s="264">
        <f t="shared" si="433"/>
        <v>8.3491333964351711E-3</v>
      </c>
      <c r="L119" s="264">
        <f t="shared" si="433"/>
        <v>8.3532742110938862E-3</v>
      </c>
      <c r="M119" s="264">
        <f t="shared" si="433"/>
        <v>8.3573912209762291E-3</v>
      </c>
      <c r="N119" s="264">
        <f t="shared" si="433"/>
        <v>8.3614845301833718E-3</v>
      </c>
      <c r="O119" s="264">
        <f t="shared" si="433"/>
        <v>8.3655542427838459E-3</v>
      </c>
      <c r="P119" s="264">
        <f t="shared" si="433"/>
        <v>7.458148276012766E-3</v>
      </c>
      <c r="Q119" s="264">
        <f t="shared" si="433"/>
        <v>7.4611187653077504E-3</v>
      </c>
      <c r="R119" s="264">
        <f t="shared" si="433"/>
        <v>7.4640744662737291E-3</v>
      </c>
      <c r="S119" s="264">
        <f t="shared" si="433"/>
        <v>7.4670154358402741E-3</v>
      </c>
      <c r="T119" s="264">
        <f t="shared" si="433"/>
        <v>7.4699417309058713E-3</v>
      </c>
      <c r="U119" s="264">
        <f t="shared" si="433"/>
        <v>7.4728534083325915E-3</v>
      </c>
      <c r="V119" s="264">
        <f t="shared" si="433"/>
        <v>7.4757505249463119E-3</v>
      </c>
      <c r="W119" s="264">
        <f t="shared" si="433"/>
        <v>7.4786331375333859E-3</v>
      </c>
      <c r="X119" s="264">
        <f t="shared" si="433"/>
        <v>7.4815013028379784E-3</v>
      </c>
      <c r="Y119" s="264">
        <f t="shared" si="433"/>
        <v>7.4843550775602896E-3</v>
      </c>
      <c r="Z119" s="264">
        <f t="shared" si="433"/>
        <v>7.4871945183550004E-3</v>
      </c>
      <c r="AA119" s="264">
        <f t="shared" si="433"/>
        <v>7.4900196818268316E-3</v>
      </c>
      <c r="AB119" s="264">
        <f t="shared" si="433"/>
        <v>7.4928306245301002E-3</v>
      </c>
      <c r="AC119" s="264">
        <f t="shared" si="433"/>
        <v>7.4956274029673864E-3</v>
      </c>
      <c r="AD119" s="264">
        <f t="shared" si="433"/>
        <v>7.4984100735848713E-3</v>
      </c>
      <c r="AE119" s="264">
        <f t="shared" si="433"/>
        <v>7.5011786927721147E-3</v>
      </c>
      <c r="AF119" s="264">
        <f t="shared" si="433"/>
        <v>7.5039333168589462E-3</v>
      </c>
      <c r="AG119" s="264">
        <f t="shared" si="433"/>
        <v>7.5066740021147993E-3</v>
      </c>
    </row>
    <row r="120" spans="1:33">
      <c r="A120" s="9">
        <f t="shared" si="1"/>
        <v>117</v>
      </c>
      <c r="C120" s="264"/>
      <c r="D120" s="264"/>
      <c r="E120" s="264"/>
      <c r="F120" s="264"/>
      <c r="G120" s="264"/>
      <c r="H120" s="264"/>
      <c r="I120" s="264"/>
      <c r="J120" s="264"/>
      <c r="K120" s="264"/>
      <c r="L120" s="264"/>
      <c r="M120" s="264"/>
      <c r="N120" s="264"/>
      <c r="O120" s="264"/>
      <c r="P120" s="264"/>
      <c r="Q120" s="264"/>
      <c r="R120" s="264"/>
      <c r="S120" s="264"/>
      <c r="T120" s="264"/>
      <c r="U120" s="264"/>
      <c r="V120" s="264"/>
      <c r="W120" s="264"/>
      <c r="X120" s="264"/>
      <c r="Y120" s="264"/>
      <c r="Z120" s="264"/>
      <c r="AA120" s="264"/>
      <c r="AB120" s="264"/>
      <c r="AC120" s="264"/>
      <c r="AD120" s="264"/>
      <c r="AE120" s="264"/>
      <c r="AF120" s="264"/>
      <c r="AG120" s="264"/>
    </row>
    <row r="121" spans="1:33">
      <c r="A121" s="9">
        <f t="shared" si="1"/>
        <v>118</v>
      </c>
      <c r="B121" s="105" t="s">
        <v>271</v>
      </c>
      <c r="C121" s="264"/>
      <c r="D121" s="264"/>
      <c r="E121" s="264"/>
      <c r="F121" s="264"/>
      <c r="G121" s="264"/>
      <c r="H121" s="264"/>
      <c r="I121" s="264"/>
      <c r="J121" s="264"/>
      <c r="K121" s="264"/>
      <c r="L121" s="264"/>
      <c r="M121" s="264"/>
      <c r="N121" s="264"/>
      <c r="O121" s="264"/>
      <c r="P121" s="264"/>
      <c r="Q121" s="264"/>
      <c r="R121" s="264"/>
      <c r="S121" s="264"/>
      <c r="T121" s="264"/>
      <c r="U121" s="264"/>
      <c r="V121" s="264"/>
      <c r="W121" s="264"/>
      <c r="X121" s="264"/>
      <c r="Y121" s="264"/>
      <c r="Z121" s="264"/>
      <c r="AA121" s="264"/>
      <c r="AB121" s="264"/>
      <c r="AC121" s="264"/>
      <c r="AD121" s="264"/>
      <c r="AE121" s="264"/>
      <c r="AF121" s="264"/>
      <c r="AG121" s="264"/>
    </row>
    <row r="122" spans="1:33">
      <c r="A122" s="9">
        <f t="shared" si="1"/>
        <v>119</v>
      </c>
      <c r="B122" t="str">
        <f t="shared" ref="B122:B127" si="434">B112</f>
        <v>Residential</v>
      </c>
      <c r="C122" s="264">
        <f t="shared" ref="C122:AG122" si="435">C112/C10</f>
        <v>0.46986745791073836</v>
      </c>
      <c r="D122" s="264">
        <f t="shared" si="435"/>
        <v>0.4695083866933647</v>
      </c>
      <c r="E122" s="264">
        <f t="shared" si="435"/>
        <v>0.4695083866933647</v>
      </c>
      <c r="F122" s="264">
        <f t="shared" si="435"/>
        <v>0.4695083866933647</v>
      </c>
      <c r="G122" s="264">
        <f t="shared" si="435"/>
        <v>0.46950838669336464</v>
      </c>
      <c r="H122" s="264">
        <f t="shared" si="435"/>
        <v>0.46950838669336459</v>
      </c>
      <c r="I122" s="264">
        <f t="shared" si="435"/>
        <v>0.46950838669336459</v>
      </c>
      <c r="J122" s="264">
        <f t="shared" si="435"/>
        <v>0.46950838669336459</v>
      </c>
      <c r="K122" s="264">
        <f t="shared" si="435"/>
        <v>0.46950838669336453</v>
      </c>
      <c r="L122" s="264">
        <f t="shared" si="435"/>
        <v>0.46950838669336453</v>
      </c>
      <c r="M122" s="264">
        <f t="shared" si="435"/>
        <v>0.46950838669336453</v>
      </c>
      <c r="N122" s="264">
        <f t="shared" si="435"/>
        <v>0.46950838669336448</v>
      </c>
      <c r="O122" s="264">
        <f t="shared" si="435"/>
        <v>0.46950838669336453</v>
      </c>
      <c r="P122" s="264">
        <f t="shared" si="435"/>
        <v>0.46950838669336448</v>
      </c>
      <c r="Q122" s="264">
        <f t="shared" si="435"/>
        <v>0.46950838669336448</v>
      </c>
      <c r="R122" s="264">
        <f t="shared" si="435"/>
        <v>0.46950838669336448</v>
      </c>
      <c r="S122" s="264">
        <f t="shared" si="435"/>
        <v>0.46950838669336442</v>
      </c>
      <c r="T122" s="264">
        <f t="shared" si="435"/>
        <v>0.46950838669336448</v>
      </c>
      <c r="U122" s="264">
        <f t="shared" si="435"/>
        <v>0.46950838669336448</v>
      </c>
      <c r="V122" s="264">
        <f t="shared" si="435"/>
        <v>0.46950838669336448</v>
      </c>
      <c r="W122" s="264">
        <f t="shared" si="435"/>
        <v>0.46950838669336448</v>
      </c>
      <c r="X122" s="264">
        <f t="shared" si="435"/>
        <v>0.46950838669336448</v>
      </c>
      <c r="Y122" s="264">
        <f t="shared" si="435"/>
        <v>0.46950838669336442</v>
      </c>
      <c r="Z122" s="264">
        <f t="shared" si="435"/>
        <v>0.46950838669336442</v>
      </c>
      <c r="AA122" s="264">
        <f t="shared" si="435"/>
        <v>0.46950838669336437</v>
      </c>
      <c r="AB122" s="264">
        <f t="shared" si="435"/>
        <v>0.46950838669336437</v>
      </c>
      <c r="AC122" s="264">
        <f t="shared" si="435"/>
        <v>0.46950838669336431</v>
      </c>
      <c r="AD122" s="264">
        <f t="shared" si="435"/>
        <v>0.46950838669336431</v>
      </c>
      <c r="AE122" s="264">
        <f t="shared" si="435"/>
        <v>0.46950838669336431</v>
      </c>
      <c r="AF122" s="264">
        <f t="shared" si="435"/>
        <v>0.46950838669336437</v>
      </c>
      <c r="AG122" s="264">
        <f t="shared" si="435"/>
        <v>0.46950838669336437</v>
      </c>
    </row>
    <row r="123" spans="1:33">
      <c r="A123" s="9">
        <f t="shared" si="1"/>
        <v>120</v>
      </c>
      <c r="B123" t="str">
        <f t="shared" si="434"/>
        <v>Commercial - Small</v>
      </c>
      <c r="C123" s="264">
        <f t="shared" ref="C123:AG123" si="436">C113/C11</f>
        <v>0.43598680932569628</v>
      </c>
      <c r="D123" s="264">
        <f t="shared" si="436"/>
        <v>0.43571377641560105</v>
      </c>
      <c r="E123" s="264">
        <f t="shared" si="436"/>
        <v>0.43571377641560105</v>
      </c>
      <c r="F123" s="264">
        <f t="shared" si="436"/>
        <v>0.435713776415601</v>
      </c>
      <c r="G123" s="264">
        <f t="shared" si="436"/>
        <v>0.43571377641560105</v>
      </c>
      <c r="H123" s="264">
        <f t="shared" si="436"/>
        <v>0.43571377641560105</v>
      </c>
      <c r="I123" s="264">
        <f t="shared" si="436"/>
        <v>0.435713776415601</v>
      </c>
      <c r="J123" s="264">
        <f t="shared" si="436"/>
        <v>0.43571377641560105</v>
      </c>
      <c r="K123" s="264">
        <f t="shared" si="436"/>
        <v>0.43571377641560105</v>
      </c>
      <c r="L123" s="264">
        <f t="shared" si="436"/>
        <v>0.43571377641560111</v>
      </c>
      <c r="M123" s="264">
        <f t="shared" si="436"/>
        <v>0.43571377641560111</v>
      </c>
      <c r="N123" s="264">
        <f t="shared" si="436"/>
        <v>0.43571377641560111</v>
      </c>
      <c r="O123" s="264">
        <f t="shared" si="436"/>
        <v>0.43571377641560116</v>
      </c>
      <c r="P123" s="264">
        <f t="shared" si="436"/>
        <v>0.43571377641560122</v>
      </c>
      <c r="Q123" s="264">
        <f t="shared" si="436"/>
        <v>0.43571377641560116</v>
      </c>
      <c r="R123" s="264">
        <f t="shared" si="436"/>
        <v>0.43571377641560116</v>
      </c>
      <c r="S123" s="264">
        <f t="shared" si="436"/>
        <v>0.43571377641560116</v>
      </c>
      <c r="T123" s="264">
        <f t="shared" si="436"/>
        <v>0.43571377641560116</v>
      </c>
      <c r="U123" s="264">
        <f t="shared" si="436"/>
        <v>0.43571377641560116</v>
      </c>
      <c r="V123" s="264">
        <f t="shared" si="436"/>
        <v>0.43571377641560116</v>
      </c>
      <c r="W123" s="264">
        <f t="shared" si="436"/>
        <v>0.43571377641560116</v>
      </c>
      <c r="X123" s="264">
        <f t="shared" si="436"/>
        <v>0.43571377641560116</v>
      </c>
      <c r="Y123" s="264">
        <f t="shared" si="436"/>
        <v>0.43571377641560116</v>
      </c>
      <c r="Z123" s="264">
        <f t="shared" si="436"/>
        <v>0.43571377641560116</v>
      </c>
      <c r="AA123" s="264">
        <f t="shared" si="436"/>
        <v>0.43571377641560116</v>
      </c>
      <c r="AB123" s="264">
        <f t="shared" si="436"/>
        <v>0.43571377641560116</v>
      </c>
      <c r="AC123" s="264">
        <f t="shared" si="436"/>
        <v>0.43571377641560122</v>
      </c>
      <c r="AD123" s="264">
        <f t="shared" si="436"/>
        <v>0.43571377641560122</v>
      </c>
      <c r="AE123" s="264">
        <f t="shared" si="436"/>
        <v>0.43571377641560116</v>
      </c>
      <c r="AF123" s="264">
        <f t="shared" si="436"/>
        <v>0.43571377641560111</v>
      </c>
      <c r="AG123" s="264">
        <f t="shared" si="436"/>
        <v>0.43571377641560116</v>
      </c>
    </row>
    <row r="124" spans="1:33">
      <c r="A124" s="9">
        <f t="shared" si="1"/>
        <v>121</v>
      </c>
      <c r="B124" t="str">
        <f t="shared" si="434"/>
        <v>Commercial - Med./Large</v>
      </c>
      <c r="C124" s="264">
        <f t="shared" ref="C124:AG124" si="437">C114/C12</f>
        <v>0.43598680932569633</v>
      </c>
      <c r="D124" s="264">
        <f t="shared" si="437"/>
        <v>0.435713776415601</v>
      </c>
      <c r="E124" s="264">
        <f t="shared" si="437"/>
        <v>0.435713776415601</v>
      </c>
      <c r="F124" s="264">
        <f t="shared" si="437"/>
        <v>0.435713776415601</v>
      </c>
      <c r="G124" s="264">
        <f t="shared" si="437"/>
        <v>0.435713776415601</v>
      </c>
      <c r="H124" s="264">
        <f t="shared" si="437"/>
        <v>0.43571377641560105</v>
      </c>
      <c r="I124" s="264">
        <f t="shared" si="437"/>
        <v>0.43571377641560105</v>
      </c>
      <c r="J124" s="264">
        <f t="shared" si="437"/>
        <v>0.43571377641560105</v>
      </c>
      <c r="K124" s="264">
        <f t="shared" si="437"/>
        <v>0.43571377641560111</v>
      </c>
      <c r="L124" s="264">
        <f t="shared" si="437"/>
        <v>0.43571377641560105</v>
      </c>
      <c r="M124" s="264">
        <f t="shared" si="437"/>
        <v>0.43571377641560111</v>
      </c>
      <c r="N124" s="264">
        <f t="shared" si="437"/>
        <v>0.43571377641560111</v>
      </c>
      <c r="O124" s="264">
        <f t="shared" si="437"/>
        <v>0.43571377641560105</v>
      </c>
      <c r="P124" s="264">
        <f t="shared" si="437"/>
        <v>0.43571377641560111</v>
      </c>
      <c r="Q124" s="264">
        <f t="shared" si="437"/>
        <v>0.43571377641560116</v>
      </c>
      <c r="R124" s="264">
        <f t="shared" si="437"/>
        <v>0.43571377641560111</v>
      </c>
      <c r="S124" s="264">
        <f t="shared" si="437"/>
        <v>0.43571377641560116</v>
      </c>
      <c r="T124" s="264">
        <f t="shared" si="437"/>
        <v>0.43571377641560111</v>
      </c>
      <c r="U124" s="264">
        <f t="shared" si="437"/>
        <v>0.43571377641560111</v>
      </c>
      <c r="V124" s="264">
        <f t="shared" si="437"/>
        <v>0.43571377641560111</v>
      </c>
      <c r="W124" s="264">
        <f t="shared" si="437"/>
        <v>0.43571377641560111</v>
      </c>
      <c r="X124" s="264">
        <f t="shared" si="437"/>
        <v>0.43571377641560105</v>
      </c>
      <c r="Y124" s="264">
        <f t="shared" si="437"/>
        <v>0.43571377641560111</v>
      </c>
      <c r="Z124" s="264">
        <f t="shared" si="437"/>
        <v>0.43571377641560105</v>
      </c>
      <c r="AA124" s="264">
        <f t="shared" si="437"/>
        <v>0.43571377641560105</v>
      </c>
      <c r="AB124" s="264">
        <f t="shared" si="437"/>
        <v>0.43571377641560111</v>
      </c>
      <c r="AC124" s="264">
        <f t="shared" si="437"/>
        <v>0.43571377641560111</v>
      </c>
      <c r="AD124" s="264">
        <f t="shared" si="437"/>
        <v>0.43571377641560111</v>
      </c>
      <c r="AE124" s="264">
        <f t="shared" si="437"/>
        <v>0.43571377641560111</v>
      </c>
      <c r="AF124" s="264">
        <f t="shared" si="437"/>
        <v>0.43571377641560111</v>
      </c>
      <c r="AG124" s="264">
        <f t="shared" si="437"/>
        <v>0.43571377641560105</v>
      </c>
    </row>
    <row r="125" spans="1:33">
      <c r="A125" s="9">
        <f t="shared" si="1"/>
        <v>122</v>
      </c>
      <c r="B125" t="str">
        <f t="shared" si="434"/>
        <v>Industrial</v>
      </c>
      <c r="C125" s="264">
        <f t="shared" ref="C125:AG126" si="438">C115/C13</f>
        <v>0.28023967378852394</v>
      </c>
      <c r="D125" s="264">
        <f t="shared" si="438"/>
        <v>0.28023967378852394</v>
      </c>
      <c r="E125" s="264">
        <f t="shared" si="438"/>
        <v>0.28023967378852394</v>
      </c>
      <c r="F125" s="264">
        <f t="shared" si="438"/>
        <v>0.28023967378852394</v>
      </c>
      <c r="G125" s="264">
        <f t="shared" si="438"/>
        <v>0.28023967378852394</v>
      </c>
      <c r="H125" s="264">
        <f t="shared" si="438"/>
        <v>0.28023967378852394</v>
      </c>
      <c r="I125" s="264">
        <f t="shared" si="438"/>
        <v>0.28023967378852394</v>
      </c>
      <c r="J125" s="264">
        <f t="shared" si="438"/>
        <v>0.28023967378852394</v>
      </c>
      <c r="K125" s="264">
        <f t="shared" si="438"/>
        <v>0.28023967378852394</v>
      </c>
      <c r="L125" s="264">
        <f t="shared" si="438"/>
        <v>0.28023967378852394</v>
      </c>
      <c r="M125" s="264">
        <f t="shared" si="438"/>
        <v>0.28023967378852394</v>
      </c>
      <c r="N125" s="264">
        <f t="shared" si="438"/>
        <v>0.28023967378852394</v>
      </c>
      <c r="O125" s="264">
        <f t="shared" si="438"/>
        <v>0.28023967378852394</v>
      </c>
      <c r="P125" s="264">
        <f t="shared" si="438"/>
        <v>0.28023967378852394</v>
      </c>
      <c r="Q125" s="264">
        <f t="shared" si="438"/>
        <v>0.28023967378852394</v>
      </c>
      <c r="R125" s="264">
        <f t="shared" si="438"/>
        <v>0.28023967378852394</v>
      </c>
      <c r="S125" s="264">
        <f t="shared" si="438"/>
        <v>0.28023967378852394</v>
      </c>
      <c r="T125" s="264">
        <f t="shared" si="438"/>
        <v>0.28023967378852394</v>
      </c>
      <c r="U125" s="264">
        <f t="shared" si="438"/>
        <v>0.28023967378852394</v>
      </c>
      <c r="V125" s="264">
        <f t="shared" si="438"/>
        <v>0.28023967378852394</v>
      </c>
      <c r="W125" s="264">
        <f t="shared" si="438"/>
        <v>0.28023967378852394</v>
      </c>
      <c r="X125" s="264">
        <f t="shared" si="438"/>
        <v>0.28023967378852394</v>
      </c>
      <c r="Y125" s="264">
        <f t="shared" si="438"/>
        <v>0.28023967378852394</v>
      </c>
      <c r="Z125" s="264">
        <f t="shared" si="438"/>
        <v>0.28023967378852394</v>
      </c>
      <c r="AA125" s="264">
        <f t="shared" si="438"/>
        <v>0.28023967378852394</v>
      </c>
      <c r="AB125" s="264">
        <f t="shared" si="438"/>
        <v>0.28023967378852394</v>
      </c>
      <c r="AC125" s="264">
        <f t="shared" si="438"/>
        <v>0.28023967378852394</v>
      </c>
      <c r="AD125" s="264">
        <f t="shared" si="438"/>
        <v>0.28023967378852394</v>
      </c>
      <c r="AE125" s="264">
        <f t="shared" si="438"/>
        <v>0.28023967378852394</v>
      </c>
      <c r="AF125" s="264">
        <f t="shared" si="438"/>
        <v>0.28023967378852394</v>
      </c>
      <c r="AG125" s="264">
        <f t="shared" si="438"/>
        <v>0.28023967378852394</v>
      </c>
    </row>
    <row r="126" spans="1:33">
      <c r="A126" s="9">
        <f t="shared" si="1"/>
        <v>123</v>
      </c>
      <c r="B126" t="str">
        <f t="shared" si="434"/>
        <v>Agriculture</v>
      </c>
      <c r="C126" s="264">
        <f t="shared" si="438"/>
        <v>6.555190703369411E-2</v>
      </c>
      <c r="D126" s="264">
        <f t="shared" si="438"/>
        <v>6.5584871716309889E-2</v>
      </c>
      <c r="E126" s="264">
        <f t="shared" si="438"/>
        <v>6.5584871716309903E-2</v>
      </c>
      <c r="F126" s="264">
        <f t="shared" si="438"/>
        <v>6.5584871716309903E-2</v>
      </c>
      <c r="G126" s="264">
        <f t="shared" si="438"/>
        <v>6.5584871716309903E-2</v>
      </c>
      <c r="H126" s="264">
        <f t="shared" si="438"/>
        <v>6.5584871716309917E-2</v>
      </c>
      <c r="I126" s="264">
        <f t="shared" si="438"/>
        <v>6.5584871716309917E-2</v>
      </c>
      <c r="J126" s="264">
        <f t="shared" si="438"/>
        <v>6.5584871716309917E-2</v>
      </c>
      <c r="K126" s="264">
        <f t="shared" si="438"/>
        <v>6.5584871716309917E-2</v>
      </c>
      <c r="L126" s="264">
        <f t="shared" si="438"/>
        <v>6.5584871716309917E-2</v>
      </c>
      <c r="M126" s="264">
        <f t="shared" si="438"/>
        <v>6.5584871716309917E-2</v>
      </c>
      <c r="N126" s="264">
        <f t="shared" si="438"/>
        <v>6.5584871716309903E-2</v>
      </c>
      <c r="O126" s="264">
        <f t="shared" si="438"/>
        <v>6.5584871716309903E-2</v>
      </c>
      <c r="P126" s="264">
        <f t="shared" si="438"/>
        <v>6.5584871716309903E-2</v>
      </c>
      <c r="Q126" s="264">
        <f t="shared" si="438"/>
        <v>6.5584871716309903E-2</v>
      </c>
      <c r="R126" s="264">
        <f t="shared" si="438"/>
        <v>6.5584871716309917E-2</v>
      </c>
      <c r="S126" s="264">
        <f t="shared" si="438"/>
        <v>6.5584871716309917E-2</v>
      </c>
      <c r="T126" s="264">
        <f t="shared" si="438"/>
        <v>6.5584871716309931E-2</v>
      </c>
      <c r="U126" s="264">
        <f t="shared" si="438"/>
        <v>6.5584871716309931E-2</v>
      </c>
      <c r="V126" s="264">
        <f t="shared" si="438"/>
        <v>6.5584871716309931E-2</v>
      </c>
      <c r="W126" s="264">
        <f t="shared" si="438"/>
        <v>6.5584871716309931E-2</v>
      </c>
      <c r="X126" s="264">
        <f t="shared" si="438"/>
        <v>6.5584871716309931E-2</v>
      </c>
      <c r="Y126" s="264">
        <f t="shared" si="438"/>
        <v>6.5584871716309931E-2</v>
      </c>
      <c r="Z126" s="264">
        <f t="shared" si="438"/>
        <v>6.5584871716309931E-2</v>
      </c>
      <c r="AA126" s="264">
        <f t="shared" si="438"/>
        <v>6.5584871716309931E-2</v>
      </c>
      <c r="AB126" s="264">
        <f t="shared" si="438"/>
        <v>6.5584871716309931E-2</v>
      </c>
      <c r="AC126" s="264">
        <f t="shared" si="438"/>
        <v>6.5584871716309931E-2</v>
      </c>
      <c r="AD126" s="264">
        <f t="shared" si="438"/>
        <v>6.5584871716309945E-2</v>
      </c>
      <c r="AE126" s="264">
        <f t="shared" si="438"/>
        <v>6.5584871716309945E-2</v>
      </c>
      <c r="AF126" s="264">
        <f t="shared" si="438"/>
        <v>6.5584871716309945E-2</v>
      </c>
      <c r="AG126" s="264">
        <f t="shared" si="438"/>
        <v>6.5584871716309945E-2</v>
      </c>
    </row>
    <row r="127" spans="1:33">
      <c r="A127" s="9">
        <f t="shared" si="1"/>
        <v>124</v>
      </c>
      <c r="B127" s="105" t="str">
        <f t="shared" si="434"/>
        <v>Lighting</v>
      </c>
      <c r="C127" s="274">
        <f t="shared" ref="C127:AG127" si="439">C117/C15</f>
        <v>0.33599723760809236</v>
      </c>
      <c r="D127" s="274">
        <f t="shared" si="439"/>
        <v>0.34012861574582876</v>
      </c>
      <c r="E127" s="274">
        <f t="shared" si="439"/>
        <v>0.34012861574582876</v>
      </c>
      <c r="F127" s="274">
        <f t="shared" si="439"/>
        <v>0.34012861574582876</v>
      </c>
      <c r="G127" s="274">
        <f t="shared" si="439"/>
        <v>0.34012861574582876</v>
      </c>
      <c r="H127" s="274">
        <f t="shared" si="439"/>
        <v>0.34012861574582876</v>
      </c>
      <c r="I127" s="274">
        <f t="shared" si="439"/>
        <v>0.34012861574582876</v>
      </c>
      <c r="J127" s="274">
        <f t="shared" si="439"/>
        <v>0.34012861574582876</v>
      </c>
      <c r="K127" s="274">
        <f t="shared" si="439"/>
        <v>0.34012861574582876</v>
      </c>
      <c r="L127" s="274">
        <f t="shared" si="439"/>
        <v>0.34012861574582876</v>
      </c>
      <c r="M127" s="274">
        <f t="shared" si="439"/>
        <v>0.34012861574582876</v>
      </c>
      <c r="N127" s="274">
        <f t="shared" si="439"/>
        <v>0.34012861574582876</v>
      </c>
      <c r="O127" s="274">
        <f t="shared" si="439"/>
        <v>0.34012861574582876</v>
      </c>
      <c r="P127" s="274">
        <f t="shared" si="439"/>
        <v>0.34012861574582876</v>
      </c>
      <c r="Q127" s="274">
        <f t="shared" si="439"/>
        <v>0.34012861574582876</v>
      </c>
      <c r="R127" s="274">
        <f t="shared" si="439"/>
        <v>0.34012861574582876</v>
      </c>
      <c r="S127" s="274">
        <f t="shared" si="439"/>
        <v>0.34012861574582876</v>
      </c>
      <c r="T127" s="274">
        <f t="shared" si="439"/>
        <v>0.34012861574582876</v>
      </c>
      <c r="U127" s="274">
        <f t="shared" si="439"/>
        <v>0.34012861574582876</v>
      </c>
      <c r="V127" s="274">
        <f t="shared" si="439"/>
        <v>0.34012861574582876</v>
      </c>
      <c r="W127" s="274">
        <f t="shared" si="439"/>
        <v>0.34012861574582876</v>
      </c>
      <c r="X127" s="274">
        <f t="shared" si="439"/>
        <v>0.34012861574582876</v>
      </c>
      <c r="Y127" s="274">
        <f t="shared" si="439"/>
        <v>0.34012861574582876</v>
      </c>
      <c r="Z127" s="274">
        <f t="shared" si="439"/>
        <v>0.34012861574582876</v>
      </c>
      <c r="AA127" s="274">
        <f t="shared" si="439"/>
        <v>0.34012861574582876</v>
      </c>
      <c r="AB127" s="274">
        <f t="shared" si="439"/>
        <v>0.34012861574582876</v>
      </c>
      <c r="AC127" s="274">
        <f t="shared" si="439"/>
        <v>0.34012861574582876</v>
      </c>
      <c r="AD127" s="274">
        <f t="shared" si="439"/>
        <v>0.34012861574582876</v>
      </c>
      <c r="AE127" s="274">
        <f t="shared" si="439"/>
        <v>0.34012861574582876</v>
      </c>
      <c r="AF127" s="274">
        <f t="shared" si="439"/>
        <v>0.34012861574582876</v>
      </c>
      <c r="AG127" s="274">
        <f t="shared" si="439"/>
        <v>0.34012861574582876</v>
      </c>
    </row>
    <row r="128" spans="1:33">
      <c r="A128" s="9">
        <f t="shared" si="1"/>
        <v>125</v>
      </c>
      <c r="B128" s="1" t="s">
        <v>10</v>
      </c>
      <c r="C128" s="355">
        <f t="shared" ref="C128:AG128" si="440">C118/C16</f>
        <v>0.46486278448189716</v>
      </c>
      <c r="D128" s="355">
        <f t="shared" si="440"/>
        <v>0.46456459444294274</v>
      </c>
      <c r="E128" s="355">
        <f t="shared" si="440"/>
        <v>0.46458975932687679</v>
      </c>
      <c r="F128" s="355">
        <f t="shared" si="440"/>
        <v>0.46461478384291277</v>
      </c>
      <c r="G128" s="355">
        <f t="shared" si="440"/>
        <v>0.46463966860259281</v>
      </c>
      <c r="H128" s="355">
        <f t="shared" si="440"/>
        <v>0.46466441421736765</v>
      </c>
      <c r="I128" s="355">
        <f t="shared" si="440"/>
        <v>0.46468902129855633</v>
      </c>
      <c r="J128" s="355">
        <f t="shared" si="440"/>
        <v>0.46471349045730864</v>
      </c>
      <c r="K128" s="355">
        <f t="shared" si="440"/>
        <v>0.46473782230456528</v>
      </c>
      <c r="L128" s="355">
        <f t="shared" si="440"/>
        <v>0.46476201745102141</v>
      </c>
      <c r="M128" s="355">
        <f t="shared" si="440"/>
        <v>0.46478607650708809</v>
      </c>
      <c r="N128" s="355">
        <f t="shared" si="440"/>
        <v>0.46481000008285628</v>
      </c>
      <c r="O128" s="355">
        <f t="shared" si="440"/>
        <v>0.46483378878806042</v>
      </c>
      <c r="P128" s="355">
        <f t="shared" si="440"/>
        <v>0.46485650840367099</v>
      </c>
      <c r="Q128" s="355">
        <f t="shared" si="440"/>
        <v>0.46487912204820947</v>
      </c>
      <c r="R128" s="355">
        <f t="shared" si="440"/>
        <v>0.46490163011264585</v>
      </c>
      <c r="S128" s="355">
        <f t="shared" si="440"/>
        <v>0.46492403298780466</v>
      </c>
      <c r="T128" s="355">
        <f t="shared" si="440"/>
        <v>0.46494633106434713</v>
      </c>
      <c r="U128" s="355">
        <f t="shared" si="440"/>
        <v>0.46496852473275468</v>
      </c>
      <c r="V128" s="355">
        <f t="shared" si="440"/>
        <v>0.46499061438331213</v>
      </c>
      <c r="W128" s="355">
        <f t="shared" si="440"/>
        <v>0.46501260040609171</v>
      </c>
      <c r="X128" s="355">
        <f t="shared" si="440"/>
        <v>0.46503448319093654</v>
      </c>
      <c r="Y128" s="355">
        <f t="shared" si="440"/>
        <v>0.46505626312744475</v>
      </c>
      <c r="Z128" s="355">
        <f t="shared" si="440"/>
        <v>0.46507794060495422</v>
      </c>
      <c r="AA128" s="355">
        <f t="shared" si="440"/>
        <v>0.4650995160125258</v>
      </c>
      <c r="AB128" s="355">
        <f t="shared" si="440"/>
        <v>0.4651209897389289</v>
      </c>
      <c r="AC128" s="355">
        <f t="shared" si="440"/>
        <v>0.46514236217262639</v>
      </c>
      <c r="AD128" s="355">
        <f t="shared" si="440"/>
        <v>0.46516363370175862</v>
      </c>
      <c r="AE128" s="355">
        <f t="shared" si="440"/>
        <v>0.46518480471412943</v>
      </c>
      <c r="AF128" s="355">
        <f t="shared" si="440"/>
        <v>0.46520587559719101</v>
      </c>
      <c r="AG128" s="355">
        <f t="shared" si="440"/>
        <v>0.46522684673802989</v>
      </c>
    </row>
    <row r="129" spans="1:33">
      <c r="A129" s="9">
        <f t="shared" si="1"/>
        <v>126</v>
      </c>
      <c r="C129" s="264"/>
      <c r="D129" s="189"/>
      <c r="E129" s="264"/>
      <c r="F129" s="264"/>
      <c r="G129" s="264"/>
      <c r="H129" s="264"/>
      <c r="I129" s="264"/>
      <c r="J129" s="264"/>
      <c r="K129" s="264"/>
      <c r="L129" s="264"/>
      <c r="M129" s="264"/>
      <c r="N129" s="264"/>
      <c r="O129" s="264"/>
      <c r="P129" s="264"/>
      <c r="Q129" s="264"/>
      <c r="R129" s="264"/>
      <c r="S129" s="264"/>
      <c r="T129" s="264"/>
      <c r="U129" s="264"/>
      <c r="V129" s="264"/>
      <c r="W129" s="264"/>
      <c r="X129" s="264"/>
      <c r="Y129" s="264"/>
      <c r="Z129" s="264"/>
      <c r="AA129" s="264"/>
      <c r="AB129" s="264"/>
      <c r="AC129" s="264"/>
      <c r="AD129" s="264"/>
      <c r="AE129" s="264"/>
      <c r="AF129" s="264"/>
      <c r="AG129" s="264"/>
    </row>
    <row r="130" spans="1:33">
      <c r="A130" s="9">
        <f t="shared" si="1"/>
        <v>127</v>
      </c>
      <c r="B130" s="105" t="s">
        <v>201</v>
      </c>
      <c r="C130" s="264"/>
      <c r="D130" s="264"/>
      <c r="E130" s="189"/>
      <c r="F130" s="264"/>
      <c r="G130" s="264"/>
      <c r="H130" s="264"/>
      <c r="I130" s="264"/>
      <c r="J130" s="264"/>
      <c r="K130" s="264"/>
      <c r="L130" s="264"/>
      <c r="M130" s="264"/>
      <c r="N130" s="264"/>
      <c r="O130" s="264"/>
      <c r="P130" s="264"/>
      <c r="Q130" s="264"/>
      <c r="R130" s="264"/>
      <c r="S130" s="264"/>
      <c r="T130" s="264"/>
      <c r="U130" s="264"/>
      <c r="V130" s="264"/>
      <c r="W130" s="264"/>
      <c r="X130" s="264"/>
      <c r="Y130" s="264"/>
      <c r="Z130" s="264"/>
      <c r="AA130" s="264"/>
      <c r="AB130" s="264"/>
      <c r="AC130" s="264"/>
      <c r="AD130" s="264"/>
      <c r="AE130" s="264"/>
      <c r="AF130" s="264"/>
      <c r="AG130" s="264"/>
    </row>
    <row r="131" spans="1:33">
      <c r="A131" s="9">
        <f t="shared" si="1"/>
        <v>128</v>
      </c>
      <c r="B131" t="str">
        <f t="shared" ref="B131:B136" si="441">B112</f>
        <v>Residential</v>
      </c>
      <c r="C131" s="264"/>
      <c r="D131" s="264">
        <f>D112/C112-1</f>
        <v>1.0013089572016298E-2</v>
      </c>
      <c r="E131" s="189">
        <f>E20</f>
        <v>8.9999999999999993E-3</v>
      </c>
      <c r="F131" s="264">
        <f>E131</f>
        <v>8.9999999999999993E-3</v>
      </c>
      <c r="G131" s="264">
        <f t="shared" ref="G131:AG131" si="442">F131</f>
        <v>8.9999999999999993E-3</v>
      </c>
      <c r="H131" s="264">
        <f t="shared" si="442"/>
        <v>8.9999999999999993E-3</v>
      </c>
      <c r="I131" s="264">
        <f t="shared" si="442"/>
        <v>8.9999999999999993E-3</v>
      </c>
      <c r="J131" s="264">
        <f t="shared" si="442"/>
        <v>8.9999999999999993E-3</v>
      </c>
      <c r="K131" s="264">
        <f t="shared" si="442"/>
        <v>8.9999999999999993E-3</v>
      </c>
      <c r="L131" s="264">
        <f t="shared" si="442"/>
        <v>8.9999999999999993E-3</v>
      </c>
      <c r="M131" s="264">
        <f t="shared" si="442"/>
        <v>8.9999999999999993E-3</v>
      </c>
      <c r="N131" s="264">
        <f t="shared" si="442"/>
        <v>8.9999999999999993E-3</v>
      </c>
      <c r="O131" s="264">
        <f t="shared" si="442"/>
        <v>8.9999999999999993E-3</v>
      </c>
      <c r="P131" s="189">
        <f>P20</f>
        <v>8.0000000000000002E-3</v>
      </c>
      <c r="Q131" s="264">
        <f t="shared" si="442"/>
        <v>8.0000000000000002E-3</v>
      </c>
      <c r="R131" s="264">
        <f t="shared" si="442"/>
        <v>8.0000000000000002E-3</v>
      </c>
      <c r="S131" s="264">
        <f t="shared" si="442"/>
        <v>8.0000000000000002E-3</v>
      </c>
      <c r="T131" s="264">
        <f t="shared" si="442"/>
        <v>8.0000000000000002E-3</v>
      </c>
      <c r="U131" s="264">
        <f t="shared" si="442"/>
        <v>8.0000000000000002E-3</v>
      </c>
      <c r="V131" s="264">
        <f t="shared" si="442"/>
        <v>8.0000000000000002E-3</v>
      </c>
      <c r="W131" s="264">
        <f t="shared" si="442"/>
        <v>8.0000000000000002E-3</v>
      </c>
      <c r="X131" s="264">
        <f t="shared" si="442"/>
        <v>8.0000000000000002E-3</v>
      </c>
      <c r="Y131" s="264">
        <f t="shared" si="442"/>
        <v>8.0000000000000002E-3</v>
      </c>
      <c r="Z131" s="264">
        <f t="shared" si="442"/>
        <v>8.0000000000000002E-3</v>
      </c>
      <c r="AA131" s="264">
        <f t="shared" si="442"/>
        <v>8.0000000000000002E-3</v>
      </c>
      <c r="AB131" s="264">
        <f t="shared" si="442"/>
        <v>8.0000000000000002E-3</v>
      </c>
      <c r="AC131" s="264">
        <f t="shared" si="442"/>
        <v>8.0000000000000002E-3</v>
      </c>
      <c r="AD131" s="264">
        <f t="shared" si="442"/>
        <v>8.0000000000000002E-3</v>
      </c>
      <c r="AE131" s="264">
        <f t="shared" si="442"/>
        <v>8.0000000000000002E-3</v>
      </c>
      <c r="AF131" s="264">
        <f t="shared" si="442"/>
        <v>8.0000000000000002E-3</v>
      </c>
      <c r="AG131" s="264">
        <f t="shared" si="442"/>
        <v>8.0000000000000002E-3</v>
      </c>
    </row>
    <row r="132" spans="1:33">
      <c r="A132" s="9">
        <f t="shared" si="1"/>
        <v>129</v>
      </c>
      <c r="B132" t="str">
        <f t="shared" si="441"/>
        <v>Commercial - Small</v>
      </c>
      <c r="C132" s="264"/>
      <c r="D132" s="264">
        <f>D113/C113-1</f>
        <v>2.5708583047852063E-3</v>
      </c>
      <c r="E132" s="189">
        <f>E21</f>
        <v>2E-3</v>
      </c>
      <c r="F132" s="264">
        <f>E132</f>
        <v>2E-3</v>
      </c>
      <c r="G132" s="264">
        <f t="shared" ref="G132" si="443">F132</f>
        <v>2E-3</v>
      </c>
      <c r="H132" s="264">
        <f t="shared" ref="H132" si="444">G132</f>
        <v>2E-3</v>
      </c>
      <c r="I132" s="264">
        <f t="shared" ref="I132" si="445">H132</f>
        <v>2E-3</v>
      </c>
      <c r="J132" s="264">
        <f t="shared" ref="J132" si="446">I132</f>
        <v>2E-3</v>
      </c>
      <c r="K132" s="264">
        <f t="shared" ref="K132" si="447">J132</f>
        <v>2E-3</v>
      </c>
      <c r="L132" s="264">
        <f t="shared" ref="L132" si="448">K132</f>
        <v>2E-3</v>
      </c>
      <c r="M132" s="264">
        <f t="shared" ref="M132" si="449">L132</f>
        <v>2E-3</v>
      </c>
      <c r="N132" s="264">
        <f t="shared" ref="N132" si="450">M132</f>
        <v>2E-3</v>
      </c>
      <c r="O132" s="264">
        <f t="shared" ref="O132" si="451">N132</f>
        <v>2E-3</v>
      </c>
      <c r="P132" s="189">
        <f>P21</f>
        <v>2E-3</v>
      </c>
      <c r="Q132" s="264">
        <f t="shared" ref="Q132" si="452">P132</f>
        <v>2E-3</v>
      </c>
      <c r="R132" s="264">
        <f t="shared" ref="R132" si="453">Q132</f>
        <v>2E-3</v>
      </c>
      <c r="S132" s="264">
        <f t="shared" ref="S132" si="454">R132</f>
        <v>2E-3</v>
      </c>
      <c r="T132" s="264">
        <f t="shared" ref="T132" si="455">S132</f>
        <v>2E-3</v>
      </c>
      <c r="U132" s="264">
        <f t="shared" ref="U132" si="456">T132</f>
        <v>2E-3</v>
      </c>
      <c r="V132" s="264">
        <f t="shared" ref="V132" si="457">U132</f>
        <v>2E-3</v>
      </c>
      <c r="W132" s="264">
        <f t="shared" ref="W132" si="458">V132</f>
        <v>2E-3</v>
      </c>
      <c r="X132" s="264">
        <f t="shared" ref="X132" si="459">W132</f>
        <v>2E-3</v>
      </c>
      <c r="Y132" s="264">
        <f t="shared" ref="Y132" si="460">X132</f>
        <v>2E-3</v>
      </c>
      <c r="Z132" s="264">
        <f t="shared" ref="Z132" si="461">Y132</f>
        <v>2E-3</v>
      </c>
      <c r="AA132" s="264">
        <f t="shared" ref="AA132" si="462">Z132</f>
        <v>2E-3</v>
      </c>
      <c r="AB132" s="264">
        <f t="shared" ref="AB132" si="463">AA132</f>
        <v>2E-3</v>
      </c>
      <c r="AC132" s="264">
        <f t="shared" ref="AC132" si="464">AB132</f>
        <v>2E-3</v>
      </c>
      <c r="AD132" s="264">
        <f t="shared" ref="AD132" si="465">AC132</f>
        <v>2E-3</v>
      </c>
      <c r="AE132" s="264">
        <f t="shared" ref="AE132" si="466">AD132</f>
        <v>2E-3</v>
      </c>
      <c r="AF132" s="264">
        <f t="shared" ref="AF132" si="467">AE132</f>
        <v>2E-3</v>
      </c>
      <c r="AG132" s="264">
        <f t="shared" ref="AG132" si="468">AF132</f>
        <v>2E-3</v>
      </c>
    </row>
    <row r="133" spans="1:33">
      <c r="A133" s="9">
        <f t="shared" si="1"/>
        <v>130</v>
      </c>
      <c r="B133" t="str">
        <f t="shared" si="441"/>
        <v>Commercial - Med./Large</v>
      </c>
      <c r="C133" s="264"/>
      <c r="D133" s="264">
        <f>D114/C114-1</f>
        <v>2.5708583047852063E-3</v>
      </c>
      <c r="E133" s="189">
        <f>E22</f>
        <v>2E-3</v>
      </c>
      <c r="F133" s="264">
        <f t="shared" ref="F133:AG133" si="469">E133</f>
        <v>2E-3</v>
      </c>
      <c r="G133" s="264">
        <f t="shared" si="469"/>
        <v>2E-3</v>
      </c>
      <c r="H133" s="264">
        <f t="shared" si="469"/>
        <v>2E-3</v>
      </c>
      <c r="I133" s="264">
        <f t="shared" si="469"/>
        <v>2E-3</v>
      </c>
      <c r="J133" s="264">
        <f t="shared" si="469"/>
        <v>2E-3</v>
      </c>
      <c r="K133" s="264">
        <f t="shared" si="469"/>
        <v>2E-3</v>
      </c>
      <c r="L133" s="264">
        <f t="shared" si="469"/>
        <v>2E-3</v>
      </c>
      <c r="M133" s="264">
        <f t="shared" si="469"/>
        <v>2E-3</v>
      </c>
      <c r="N133" s="264">
        <f t="shared" si="469"/>
        <v>2E-3</v>
      </c>
      <c r="O133" s="264">
        <f t="shared" si="469"/>
        <v>2E-3</v>
      </c>
      <c r="P133" s="189">
        <f>P22</f>
        <v>2E-3</v>
      </c>
      <c r="Q133" s="264">
        <f t="shared" si="469"/>
        <v>2E-3</v>
      </c>
      <c r="R133" s="264">
        <f t="shared" si="469"/>
        <v>2E-3</v>
      </c>
      <c r="S133" s="264">
        <f t="shared" si="469"/>
        <v>2E-3</v>
      </c>
      <c r="T133" s="264">
        <f t="shared" si="469"/>
        <v>2E-3</v>
      </c>
      <c r="U133" s="264">
        <f t="shared" si="469"/>
        <v>2E-3</v>
      </c>
      <c r="V133" s="264">
        <f t="shared" si="469"/>
        <v>2E-3</v>
      </c>
      <c r="W133" s="264">
        <f t="shared" si="469"/>
        <v>2E-3</v>
      </c>
      <c r="X133" s="264">
        <f t="shared" si="469"/>
        <v>2E-3</v>
      </c>
      <c r="Y133" s="264">
        <f t="shared" si="469"/>
        <v>2E-3</v>
      </c>
      <c r="Z133" s="264">
        <f t="shared" si="469"/>
        <v>2E-3</v>
      </c>
      <c r="AA133" s="264">
        <f t="shared" si="469"/>
        <v>2E-3</v>
      </c>
      <c r="AB133" s="264">
        <f t="shared" si="469"/>
        <v>2E-3</v>
      </c>
      <c r="AC133" s="264">
        <f t="shared" si="469"/>
        <v>2E-3</v>
      </c>
      <c r="AD133" s="264">
        <f t="shared" si="469"/>
        <v>2E-3</v>
      </c>
      <c r="AE133" s="264">
        <f t="shared" si="469"/>
        <v>2E-3</v>
      </c>
      <c r="AF133" s="264">
        <f t="shared" si="469"/>
        <v>2E-3</v>
      </c>
      <c r="AG133" s="264">
        <f t="shared" si="469"/>
        <v>2E-3</v>
      </c>
    </row>
    <row r="134" spans="1:33">
      <c r="A134" s="9">
        <f t="shared" si="1"/>
        <v>131</v>
      </c>
      <c r="B134" t="str">
        <f t="shared" si="441"/>
        <v>Industrial</v>
      </c>
      <c r="C134" s="264"/>
      <c r="D134" s="264">
        <f>D115/C115-1</f>
        <v>0</v>
      </c>
      <c r="E134" s="189">
        <f>E23</f>
        <v>0</v>
      </c>
      <c r="F134" s="264">
        <f t="shared" ref="F134:AG134" si="470">E134</f>
        <v>0</v>
      </c>
      <c r="G134" s="264">
        <f t="shared" si="470"/>
        <v>0</v>
      </c>
      <c r="H134" s="264">
        <f t="shared" si="470"/>
        <v>0</v>
      </c>
      <c r="I134" s="264">
        <f t="shared" si="470"/>
        <v>0</v>
      </c>
      <c r="J134" s="264">
        <f t="shared" si="470"/>
        <v>0</v>
      </c>
      <c r="K134" s="264">
        <f t="shared" si="470"/>
        <v>0</v>
      </c>
      <c r="L134" s="264">
        <f t="shared" si="470"/>
        <v>0</v>
      </c>
      <c r="M134" s="264">
        <f t="shared" si="470"/>
        <v>0</v>
      </c>
      <c r="N134" s="264">
        <f t="shared" si="470"/>
        <v>0</v>
      </c>
      <c r="O134" s="264">
        <f t="shared" si="470"/>
        <v>0</v>
      </c>
      <c r="P134" s="189">
        <f>P23</f>
        <v>0</v>
      </c>
      <c r="Q134" s="264">
        <f t="shared" si="470"/>
        <v>0</v>
      </c>
      <c r="R134" s="264">
        <f t="shared" si="470"/>
        <v>0</v>
      </c>
      <c r="S134" s="264">
        <f t="shared" si="470"/>
        <v>0</v>
      </c>
      <c r="T134" s="264">
        <f t="shared" si="470"/>
        <v>0</v>
      </c>
      <c r="U134" s="264">
        <f t="shared" si="470"/>
        <v>0</v>
      </c>
      <c r="V134" s="264">
        <f t="shared" si="470"/>
        <v>0</v>
      </c>
      <c r="W134" s="264">
        <f t="shared" si="470"/>
        <v>0</v>
      </c>
      <c r="X134" s="264">
        <f t="shared" si="470"/>
        <v>0</v>
      </c>
      <c r="Y134" s="264">
        <f t="shared" si="470"/>
        <v>0</v>
      </c>
      <c r="Z134" s="264">
        <f t="shared" si="470"/>
        <v>0</v>
      </c>
      <c r="AA134" s="264">
        <f t="shared" si="470"/>
        <v>0</v>
      </c>
      <c r="AB134" s="264">
        <f t="shared" si="470"/>
        <v>0</v>
      </c>
      <c r="AC134" s="264">
        <f t="shared" si="470"/>
        <v>0</v>
      </c>
      <c r="AD134" s="264">
        <f t="shared" si="470"/>
        <v>0</v>
      </c>
      <c r="AE134" s="264">
        <f t="shared" si="470"/>
        <v>0</v>
      </c>
      <c r="AF134" s="264">
        <f t="shared" si="470"/>
        <v>0</v>
      </c>
      <c r="AG134" s="264">
        <f t="shared" si="470"/>
        <v>0</v>
      </c>
    </row>
    <row r="135" spans="1:33">
      <c r="A135" s="9">
        <f t="shared" ref="A135:A198" si="471">A134+1</f>
        <v>132</v>
      </c>
      <c r="B135" t="str">
        <f t="shared" si="441"/>
        <v>Agriculture</v>
      </c>
      <c r="C135" s="264"/>
      <c r="D135" s="264">
        <f>D116/C116-1</f>
        <v>8.0000000000000071E-3</v>
      </c>
      <c r="E135" s="189">
        <f>E24</f>
        <v>8.0000000000000002E-3</v>
      </c>
      <c r="F135" s="264">
        <f t="shared" ref="F135" si="472">E135</f>
        <v>8.0000000000000002E-3</v>
      </c>
      <c r="G135" s="264">
        <f t="shared" ref="G135" si="473">F135</f>
        <v>8.0000000000000002E-3</v>
      </c>
      <c r="H135" s="264">
        <f t="shared" ref="H135" si="474">G135</f>
        <v>8.0000000000000002E-3</v>
      </c>
      <c r="I135" s="264">
        <f t="shared" ref="I135" si="475">H135</f>
        <v>8.0000000000000002E-3</v>
      </c>
      <c r="J135" s="264">
        <f t="shared" ref="J135" si="476">I135</f>
        <v>8.0000000000000002E-3</v>
      </c>
      <c r="K135" s="264">
        <f t="shared" ref="K135" si="477">J135</f>
        <v>8.0000000000000002E-3</v>
      </c>
      <c r="L135" s="264">
        <f t="shared" ref="L135" si="478">K135</f>
        <v>8.0000000000000002E-3</v>
      </c>
      <c r="M135" s="264">
        <f t="shared" ref="M135" si="479">L135</f>
        <v>8.0000000000000002E-3</v>
      </c>
      <c r="N135" s="264">
        <f t="shared" ref="N135" si="480">M135</f>
        <v>8.0000000000000002E-3</v>
      </c>
      <c r="O135" s="264">
        <f t="shared" ref="O135" si="481">N135</f>
        <v>8.0000000000000002E-3</v>
      </c>
      <c r="P135" s="189">
        <f>P24</f>
        <v>5.0000000000000001E-3</v>
      </c>
      <c r="Q135" s="264">
        <f t="shared" ref="Q135" si="482">P135</f>
        <v>5.0000000000000001E-3</v>
      </c>
      <c r="R135" s="264">
        <f t="shared" ref="R135" si="483">Q135</f>
        <v>5.0000000000000001E-3</v>
      </c>
      <c r="S135" s="264">
        <f t="shared" ref="S135" si="484">R135</f>
        <v>5.0000000000000001E-3</v>
      </c>
      <c r="T135" s="264">
        <f t="shared" ref="T135" si="485">S135</f>
        <v>5.0000000000000001E-3</v>
      </c>
      <c r="U135" s="264">
        <f t="shared" ref="U135" si="486">T135</f>
        <v>5.0000000000000001E-3</v>
      </c>
      <c r="V135" s="264">
        <f t="shared" ref="V135" si="487">U135</f>
        <v>5.0000000000000001E-3</v>
      </c>
      <c r="W135" s="264">
        <f t="shared" ref="W135" si="488">V135</f>
        <v>5.0000000000000001E-3</v>
      </c>
      <c r="X135" s="264">
        <f t="shared" ref="X135" si="489">W135</f>
        <v>5.0000000000000001E-3</v>
      </c>
      <c r="Y135" s="264">
        <f t="shared" ref="Y135" si="490">X135</f>
        <v>5.0000000000000001E-3</v>
      </c>
      <c r="Z135" s="264">
        <f t="shared" ref="Z135" si="491">Y135</f>
        <v>5.0000000000000001E-3</v>
      </c>
      <c r="AA135" s="264">
        <f t="shared" ref="AA135" si="492">Z135</f>
        <v>5.0000000000000001E-3</v>
      </c>
      <c r="AB135" s="264">
        <f t="shared" ref="AB135" si="493">AA135</f>
        <v>5.0000000000000001E-3</v>
      </c>
      <c r="AC135" s="264">
        <f t="shared" ref="AC135" si="494">AB135</f>
        <v>5.0000000000000001E-3</v>
      </c>
      <c r="AD135" s="264">
        <f t="shared" ref="AD135" si="495">AC135</f>
        <v>5.0000000000000001E-3</v>
      </c>
      <c r="AE135" s="264">
        <f t="shared" ref="AE135" si="496">AD135</f>
        <v>5.0000000000000001E-3</v>
      </c>
      <c r="AF135" s="264">
        <f t="shared" ref="AF135" si="497">AE135</f>
        <v>5.0000000000000001E-3</v>
      </c>
      <c r="AG135" s="264">
        <f t="shared" ref="AG135" si="498">AF135</f>
        <v>5.0000000000000001E-3</v>
      </c>
    </row>
    <row r="136" spans="1:33">
      <c r="A136" s="9">
        <f t="shared" si="471"/>
        <v>133</v>
      </c>
      <c r="B136" t="str">
        <f t="shared" si="441"/>
        <v>Lighting</v>
      </c>
      <c r="C136" s="264"/>
      <c r="D136" s="264">
        <f t="shared" ref="D136" si="499">D117/C117-1</f>
        <v>0</v>
      </c>
      <c r="E136" s="189">
        <f t="shared" ref="E136" si="500">E25</f>
        <v>0</v>
      </c>
      <c r="F136" s="264">
        <f t="shared" ref="F136:AG136" si="501">E136</f>
        <v>0</v>
      </c>
      <c r="G136" s="264">
        <f t="shared" si="501"/>
        <v>0</v>
      </c>
      <c r="H136" s="264">
        <f t="shared" si="501"/>
        <v>0</v>
      </c>
      <c r="I136" s="264">
        <f t="shared" si="501"/>
        <v>0</v>
      </c>
      <c r="J136" s="264">
        <f t="shared" si="501"/>
        <v>0</v>
      </c>
      <c r="K136" s="264">
        <f t="shared" si="501"/>
        <v>0</v>
      </c>
      <c r="L136" s="264">
        <f t="shared" si="501"/>
        <v>0</v>
      </c>
      <c r="M136" s="264">
        <f t="shared" si="501"/>
        <v>0</v>
      </c>
      <c r="N136" s="264">
        <f t="shared" si="501"/>
        <v>0</v>
      </c>
      <c r="O136" s="264">
        <f t="shared" si="501"/>
        <v>0</v>
      </c>
      <c r="P136" s="189">
        <f t="shared" ref="P136" si="502">P25</f>
        <v>0</v>
      </c>
      <c r="Q136" s="264">
        <f t="shared" si="501"/>
        <v>0</v>
      </c>
      <c r="R136" s="264">
        <f t="shared" si="501"/>
        <v>0</v>
      </c>
      <c r="S136" s="264">
        <f t="shared" si="501"/>
        <v>0</v>
      </c>
      <c r="T136" s="264">
        <f t="shared" si="501"/>
        <v>0</v>
      </c>
      <c r="U136" s="264">
        <f t="shared" si="501"/>
        <v>0</v>
      </c>
      <c r="V136" s="264">
        <f t="shared" si="501"/>
        <v>0</v>
      </c>
      <c r="W136" s="264">
        <f t="shared" si="501"/>
        <v>0</v>
      </c>
      <c r="X136" s="264">
        <f t="shared" si="501"/>
        <v>0</v>
      </c>
      <c r="Y136" s="264">
        <f t="shared" si="501"/>
        <v>0</v>
      </c>
      <c r="Z136" s="264">
        <f t="shared" si="501"/>
        <v>0</v>
      </c>
      <c r="AA136" s="264">
        <f t="shared" si="501"/>
        <v>0</v>
      </c>
      <c r="AB136" s="264">
        <f t="shared" si="501"/>
        <v>0</v>
      </c>
      <c r="AC136" s="264">
        <f t="shared" si="501"/>
        <v>0</v>
      </c>
      <c r="AD136" s="264">
        <f t="shared" si="501"/>
        <v>0</v>
      </c>
      <c r="AE136" s="264">
        <f t="shared" si="501"/>
        <v>0</v>
      </c>
      <c r="AF136" s="264">
        <f t="shared" si="501"/>
        <v>0</v>
      </c>
      <c r="AG136" s="264">
        <f t="shared" si="501"/>
        <v>0</v>
      </c>
    </row>
    <row r="137" spans="1:33">
      <c r="A137" s="9">
        <f t="shared" si="471"/>
        <v>134</v>
      </c>
      <c r="C137" s="264"/>
      <c r="D137" s="264"/>
      <c r="E137" s="189"/>
      <c r="F137" s="264"/>
      <c r="G137" s="264"/>
      <c r="H137" s="264"/>
      <c r="I137" s="264"/>
      <c r="J137" s="264"/>
      <c r="K137" s="264"/>
      <c r="L137" s="264"/>
      <c r="M137" s="264"/>
      <c r="N137" s="264"/>
      <c r="O137" s="264"/>
      <c r="P137" s="264"/>
      <c r="Q137" s="264"/>
      <c r="R137" s="264"/>
      <c r="S137" s="264"/>
      <c r="T137" s="264"/>
      <c r="U137" s="264"/>
      <c r="V137" s="264"/>
      <c r="W137" s="264"/>
      <c r="X137" s="264"/>
      <c r="Y137" s="264"/>
      <c r="Z137" s="264"/>
      <c r="AA137" s="264"/>
      <c r="AB137" s="264"/>
      <c r="AC137" s="264"/>
      <c r="AD137" s="264"/>
      <c r="AE137" s="264"/>
      <c r="AF137" s="264"/>
      <c r="AG137" s="264"/>
    </row>
    <row r="138" spans="1:33">
      <c r="A138" s="9">
        <f t="shared" si="471"/>
        <v>135</v>
      </c>
      <c r="B138" s="105" t="s">
        <v>207</v>
      </c>
      <c r="C138" s="207">
        <v>2023</v>
      </c>
      <c r="D138" s="207">
        <v>2024</v>
      </c>
      <c r="E138" s="207">
        <v>2025</v>
      </c>
      <c r="F138" s="207">
        <f t="shared" ref="F138:V138" si="503">E138+1</f>
        <v>2026</v>
      </c>
      <c r="G138" s="207">
        <f t="shared" si="503"/>
        <v>2027</v>
      </c>
      <c r="H138" s="207">
        <f t="shared" si="503"/>
        <v>2028</v>
      </c>
      <c r="I138" s="207">
        <f t="shared" si="503"/>
        <v>2029</v>
      </c>
      <c r="J138" s="207">
        <f t="shared" si="503"/>
        <v>2030</v>
      </c>
      <c r="K138" s="207">
        <f t="shared" si="503"/>
        <v>2031</v>
      </c>
      <c r="L138" s="207">
        <f t="shared" si="503"/>
        <v>2032</v>
      </c>
      <c r="M138" s="207">
        <f t="shared" si="503"/>
        <v>2033</v>
      </c>
      <c r="N138" s="207">
        <f t="shared" si="503"/>
        <v>2034</v>
      </c>
      <c r="O138" s="207">
        <f t="shared" si="503"/>
        <v>2035</v>
      </c>
      <c r="P138" s="207">
        <f t="shared" si="503"/>
        <v>2036</v>
      </c>
      <c r="Q138" s="207">
        <f t="shared" si="503"/>
        <v>2037</v>
      </c>
      <c r="R138" s="207">
        <f t="shared" si="503"/>
        <v>2038</v>
      </c>
      <c r="S138" s="207">
        <f t="shared" si="503"/>
        <v>2039</v>
      </c>
      <c r="T138" s="207">
        <f t="shared" si="503"/>
        <v>2040</v>
      </c>
      <c r="U138" s="207">
        <f t="shared" si="503"/>
        <v>2041</v>
      </c>
      <c r="V138" s="207">
        <f t="shared" si="503"/>
        <v>2042</v>
      </c>
      <c r="W138" s="207">
        <f t="shared" ref="W138:AG138" si="504">V138+1</f>
        <v>2043</v>
      </c>
      <c r="X138" s="207">
        <f t="shared" si="504"/>
        <v>2044</v>
      </c>
      <c r="Y138" s="207">
        <f t="shared" si="504"/>
        <v>2045</v>
      </c>
      <c r="Z138" s="207">
        <f t="shared" si="504"/>
        <v>2046</v>
      </c>
      <c r="AA138" s="207">
        <f t="shared" si="504"/>
        <v>2047</v>
      </c>
      <c r="AB138" s="207">
        <f t="shared" si="504"/>
        <v>2048</v>
      </c>
      <c r="AC138" s="207">
        <f t="shared" si="504"/>
        <v>2049</v>
      </c>
      <c r="AD138" s="207">
        <f t="shared" si="504"/>
        <v>2050</v>
      </c>
      <c r="AE138" s="207">
        <f t="shared" si="504"/>
        <v>2051</v>
      </c>
      <c r="AF138" s="207">
        <f t="shared" si="504"/>
        <v>2052</v>
      </c>
      <c r="AG138" s="207">
        <f t="shared" si="504"/>
        <v>2053</v>
      </c>
    </row>
    <row r="139" spans="1:33">
      <c r="A139" s="9">
        <f t="shared" si="471"/>
        <v>136</v>
      </c>
      <c r="B139" t="str">
        <f t="shared" ref="B139:B144" si="505">B131</f>
        <v>Residential</v>
      </c>
      <c r="C139" s="354">
        <f>C28</f>
        <v>4.4303855577461544</v>
      </c>
      <c r="D139" s="263">
        <f>C139*(1+D163)</f>
        <v>4.4303855577461544</v>
      </c>
      <c r="E139" s="263">
        <f t="shared" ref="E139:AG139" si="506">D139*(1+E163)</f>
        <v>4.4303855577461544</v>
      </c>
      <c r="F139" s="263">
        <f t="shared" si="506"/>
        <v>4.4303855577461544</v>
      </c>
      <c r="G139" s="263">
        <f t="shared" si="506"/>
        <v>4.4303855577461544</v>
      </c>
      <c r="H139" s="263">
        <f t="shared" si="506"/>
        <v>4.4303855577461544</v>
      </c>
      <c r="I139" s="263">
        <f t="shared" si="506"/>
        <v>4.4303855577461544</v>
      </c>
      <c r="J139" s="263">
        <f t="shared" si="506"/>
        <v>4.4303855577461544</v>
      </c>
      <c r="K139" s="263">
        <f t="shared" si="506"/>
        <v>4.4303855577461544</v>
      </c>
      <c r="L139" s="263">
        <f t="shared" si="506"/>
        <v>4.4303855577461544</v>
      </c>
      <c r="M139" s="263">
        <f t="shared" si="506"/>
        <v>4.4303855577461544</v>
      </c>
      <c r="N139" s="263">
        <f t="shared" si="506"/>
        <v>4.4303855577461544</v>
      </c>
      <c r="O139" s="263">
        <f t="shared" si="506"/>
        <v>4.4303855577461544</v>
      </c>
      <c r="P139" s="263">
        <f t="shared" si="506"/>
        <v>4.4303855577461544</v>
      </c>
      <c r="Q139" s="263">
        <f t="shared" si="506"/>
        <v>4.4303855577461544</v>
      </c>
      <c r="R139" s="263">
        <f t="shared" si="506"/>
        <v>4.4303855577461544</v>
      </c>
      <c r="S139" s="263">
        <f t="shared" si="506"/>
        <v>4.4303855577461544</v>
      </c>
      <c r="T139" s="263">
        <f t="shared" si="506"/>
        <v>4.4303855577461544</v>
      </c>
      <c r="U139" s="263">
        <f t="shared" si="506"/>
        <v>4.4303855577461544</v>
      </c>
      <c r="V139" s="263">
        <f t="shared" si="506"/>
        <v>4.4303855577461544</v>
      </c>
      <c r="W139" s="263">
        <f t="shared" si="506"/>
        <v>4.4303855577461544</v>
      </c>
      <c r="X139" s="263">
        <f t="shared" si="506"/>
        <v>4.4303855577461544</v>
      </c>
      <c r="Y139" s="263">
        <f t="shared" si="506"/>
        <v>4.4303855577461544</v>
      </c>
      <c r="Z139" s="263">
        <f t="shared" si="506"/>
        <v>4.4303855577461544</v>
      </c>
      <c r="AA139" s="263">
        <f t="shared" si="506"/>
        <v>4.4303855577461544</v>
      </c>
      <c r="AB139" s="263">
        <f t="shared" si="506"/>
        <v>4.4303855577461544</v>
      </c>
      <c r="AC139" s="263">
        <f t="shared" si="506"/>
        <v>4.4303855577461544</v>
      </c>
      <c r="AD139" s="263">
        <f t="shared" si="506"/>
        <v>4.4303855577461544</v>
      </c>
      <c r="AE139" s="263">
        <f t="shared" si="506"/>
        <v>4.4303855577461544</v>
      </c>
      <c r="AF139" s="263">
        <f t="shared" si="506"/>
        <v>4.4303855577461544</v>
      </c>
      <c r="AG139" s="263">
        <f t="shared" si="506"/>
        <v>4.4303855577461544</v>
      </c>
    </row>
    <row r="140" spans="1:33">
      <c r="A140" s="9">
        <f t="shared" si="471"/>
        <v>137</v>
      </c>
      <c r="B140" t="str">
        <f t="shared" si="505"/>
        <v>Commercial - Small</v>
      </c>
      <c r="C140" s="354">
        <f>C29</f>
        <v>59.986686132769769</v>
      </c>
      <c r="D140" s="263">
        <f t="shared" ref="D140:AG140" si="507">C140*(1+D164)</f>
        <v>60.406592935699152</v>
      </c>
      <c r="E140" s="263">
        <f t="shared" si="507"/>
        <v>60.829439086249039</v>
      </c>
      <c r="F140" s="263">
        <f t="shared" si="507"/>
        <v>61.255245159852777</v>
      </c>
      <c r="G140" s="263">
        <f t="shared" si="507"/>
        <v>61.684031875971741</v>
      </c>
      <c r="H140" s="263">
        <f t="shared" si="507"/>
        <v>62.115820099103537</v>
      </c>
      <c r="I140" s="263">
        <f t="shared" si="507"/>
        <v>62.550630839797257</v>
      </c>
      <c r="J140" s="263">
        <f t="shared" si="507"/>
        <v>62.988485255675833</v>
      </c>
      <c r="K140" s="263">
        <f t="shared" si="507"/>
        <v>63.429404652465557</v>
      </c>
      <c r="L140" s="263">
        <f t="shared" si="507"/>
        <v>63.873410485032807</v>
      </c>
      <c r="M140" s="263">
        <f t="shared" si="507"/>
        <v>64.320524358428031</v>
      </c>
      <c r="N140" s="263">
        <f t="shared" si="507"/>
        <v>64.770768028937027</v>
      </c>
      <c r="O140" s="263">
        <f t="shared" si="507"/>
        <v>65.224163405139578</v>
      </c>
      <c r="P140" s="263">
        <f t="shared" si="507"/>
        <v>65.680732548975541</v>
      </c>
      <c r="Q140" s="263">
        <f t="shared" si="507"/>
        <v>66.14049767681837</v>
      </c>
      <c r="R140" s="263">
        <f t="shared" si="507"/>
        <v>66.603481160556086</v>
      </c>
      <c r="S140" s="263">
        <f t="shared" si="507"/>
        <v>67.069705528679975</v>
      </c>
      <c r="T140" s="263">
        <f t="shared" si="507"/>
        <v>67.539193467380727</v>
      </c>
      <c r="U140" s="263">
        <f t="shared" si="507"/>
        <v>68.011967821652391</v>
      </c>
      <c r="V140" s="263">
        <f t="shared" si="507"/>
        <v>68.488051596403949</v>
      </c>
      <c r="W140" s="263">
        <f t="shared" si="507"/>
        <v>68.967467957578776</v>
      </c>
      <c r="X140" s="263">
        <f t="shared" si="507"/>
        <v>69.450240233281818</v>
      </c>
      <c r="Y140" s="263">
        <f t="shared" si="507"/>
        <v>69.936391914914779</v>
      </c>
      <c r="Z140" s="263">
        <f t="shared" si="507"/>
        <v>70.425946658319177</v>
      </c>
      <c r="AA140" s="263">
        <f t="shared" si="507"/>
        <v>70.918928284927404</v>
      </c>
      <c r="AB140" s="263">
        <f t="shared" si="507"/>
        <v>71.415360782921894</v>
      </c>
      <c r="AC140" s="263">
        <f t="shared" si="507"/>
        <v>71.915268308402347</v>
      </c>
      <c r="AD140" s="263">
        <f t="shared" si="507"/>
        <v>72.41867518656116</v>
      </c>
      <c r="AE140" s="263">
        <f t="shared" si="507"/>
        <v>72.925605912867084</v>
      </c>
      <c r="AF140" s="263">
        <f t="shared" si="507"/>
        <v>73.436085154257142</v>
      </c>
      <c r="AG140" s="263">
        <f t="shared" si="507"/>
        <v>73.950137750336935</v>
      </c>
    </row>
    <row r="141" spans="1:33">
      <c r="A141" s="9">
        <f t="shared" si="471"/>
        <v>138</v>
      </c>
      <c r="B141" t="str">
        <f t="shared" si="505"/>
        <v>Commercial - Med./Large</v>
      </c>
      <c r="C141" s="354">
        <f>C30</f>
        <v>59.986686132769769</v>
      </c>
      <c r="D141" s="263">
        <f t="shared" ref="D141:AG141" si="508">C141*(1+D165)</f>
        <v>60.406592935699152</v>
      </c>
      <c r="E141" s="263">
        <f t="shared" si="508"/>
        <v>60.829439086249039</v>
      </c>
      <c r="F141" s="263">
        <f t="shared" si="508"/>
        <v>61.255245159852777</v>
      </c>
      <c r="G141" s="263">
        <f t="shared" si="508"/>
        <v>61.684031875971741</v>
      </c>
      <c r="H141" s="263">
        <f t="shared" si="508"/>
        <v>62.115820099103537</v>
      </c>
      <c r="I141" s="263">
        <f t="shared" si="508"/>
        <v>62.550630839797257</v>
      </c>
      <c r="J141" s="263">
        <f t="shared" si="508"/>
        <v>62.988485255675833</v>
      </c>
      <c r="K141" s="263">
        <f t="shared" si="508"/>
        <v>63.429404652465557</v>
      </c>
      <c r="L141" s="263">
        <f t="shared" si="508"/>
        <v>63.873410485032807</v>
      </c>
      <c r="M141" s="263">
        <f t="shared" si="508"/>
        <v>64.320524358428031</v>
      </c>
      <c r="N141" s="263">
        <f t="shared" si="508"/>
        <v>64.770768028937027</v>
      </c>
      <c r="O141" s="263">
        <f t="shared" si="508"/>
        <v>65.224163405139578</v>
      </c>
      <c r="P141" s="263">
        <f t="shared" si="508"/>
        <v>65.680732548975541</v>
      </c>
      <c r="Q141" s="263">
        <f t="shared" si="508"/>
        <v>66.14049767681837</v>
      </c>
      <c r="R141" s="263">
        <f t="shared" si="508"/>
        <v>66.603481160556086</v>
      </c>
      <c r="S141" s="263">
        <f t="shared" si="508"/>
        <v>67.069705528679975</v>
      </c>
      <c r="T141" s="263">
        <f t="shared" si="508"/>
        <v>67.539193467380727</v>
      </c>
      <c r="U141" s="263">
        <f t="shared" si="508"/>
        <v>68.011967821652391</v>
      </c>
      <c r="V141" s="263">
        <f t="shared" si="508"/>
        <v>68.488051596403949</v>
      </c>
      <c r="W141" s="263">
        <f t="shared" si="508"/>
        <v>68.967467957578776</v>
      </c>
      <c r="X141" s="263">
        <f t="shared" si="508"/>
        <v>69.450240233281818</v>
      </c>
      <c r="Y141" s="263">
        <f t="shared" si="508"/>
        <v>69.936391914914779</v>
      </c>
      <c r="Z141" s="263">
        <f t="shared" si="508"/>
        <v>70.425946658319177</v>
      </c>
      <c r="AA141" s="263">
        <f t="shared" si="508"/>
        <v>70.918928284927404</v>
      </c>
      <c r="AB141" s="263">
        <f t="shared" si="508"/>
        <v>71.415360782921894</v>
      </c>
      <c r="AC141" s="263">
        <f t="shared" si="508"/>
        <v>71.915268308402347</v>
      </c>
      <c r="AD141" s="263">
        <f t="shared" si="508"/>
        <v>72.41867518656116</v>
      </c>
      <c r="AE141" s="263">
        <f t="shared" si="508"/>
        <v>72.925605912867084</v>
      </c>
      <c r="AF141" s="263">
        <f t="shared" si="508"/>
        <v>73.436085154257142</v>
      </c>
      <c r="AG141" s="263">
        <f t="shared" si="508"/>
        <v>73.950137750336935</v>
      </c>
    </row>
    <row r="142" spans="1:33">
      <c r="A142" s="9">
        <f t="shared" si="471"/>
        <v>139</v>
      </c>
      <c r="B142" t="str">
        <f t="shared" si="505"/>
        <v>Industrial</v>
      </c>
      <c r="C142" s="354">
        <f>C31</f>
        <v>4425.4925482592462</v>
      </c>
      <c r="D142" s="263">
        <f t="shared" ref="D142:AG142" si="509">C142*(1+D166)</f>
        <v>4425.4925482592462</v>
      </c>
      <c r="E142" s="263">
        <f t="shared" si="509"/>
        <v>4425.4925482592462</v>
      </c>
      <c r="F142" s="263">
        <f t="shared" si="509"/>
        <v>4425.4925482592462</v>
      </c>
      <c r="G142" s="263">
        <f t="shared" si="509"/>
        <v>4425.4925482592462</v>
      </c>
      <c r="H142" s="263">
        <f t="shared" si="509"/>
        <v>4425.4925482592462</v>
      </c>
      <c r="I142" s="263">
        <f t="shared" si="509"/>
        <v>4425.4925482592462</v>
      </c>
      <c r="J142" s="263">
        <f t="shared" si="509"/>
        <v>4425.4925482592462</v>
      </c>
      <c r="K142" s="263">
        <f t="shared" si="509"/>
        <v>4425.4925482592462</v>
      </c>
      <c r="L142" s="263">
        <f t="shared" si="509"/>
        <v>4425.4925482592462</v>
      </c>
      <c r="M142" s="263">
        <f t="shared" si="509"/>
        <v>4425.4925482592462</v>
      </c>
      <c r="N142" s="263">
        <f t="shared" si="509"/>
        <v>4425.4925482592462</v>
      </c>
      <c r="O142" s="263">
        <f t="shared" si="509"/>
        <v>4425.4925482592462</v>
      </c>
      <c r="P142" s="263">
        <f t="shared" si="509"/>
        <v>4425.4925482592462</v>
      </c>
      <c r="Q142" s="263">
        <f t="shared" si="509"/>
        <v>4425.4925482592462</v>
      </c>
      <c r="R142" s="263">
        <f t="shared" si="509"/>
        <v>4425.4925482592462</v>
      </c>
      <c r="S142" s="263">
        <f t="shared" si="509"/>
        <v>4425.4925482592462</v>
      </c>
      <c r="T142" s="263">
        <f t="shared" si="509"/>
        <v>4425.4925482592462</v>
      </c>
      <c r="U142" s="263">
        <f t="shared" si="509"/>
        <v>4425.4925482592462</v>
      </c>
      <c r="V142" s="263">
        <f t="shared" si="509"/>
        <v>4425.4925482592462</v>
      </c>
      <c r="W142" s="263">
        <f t="shared" si="509"/>
        <v>4425.4925482592462</v>
      </c>
      <c r="X142" s="263">
        <f t="shared" si="509"/>
        <v>4425.4925482592462</v>
      </c>
      <c r="Y142" s="263">
        <f t="shared" si="509"/>
        <v>4425.4925482592462</v>
      </c>
      <c r="Z142" s="263">
        <f t="shared" si="509"/>
        <v>4425.4925482592462</v>
      </c>
      <c r="AA142" s="263">
        <f t="shared" si="509"/>
        <v>4425.4925482592462</v>
      </c>
      <c r="AB142" s="263">
        <f t="shared" si="509"/>
        <v>4425.4925482592462</v>
      </c>
      <c r="AC142" s="263">
        <f t="shared" si="509"/>
        <v>4425.4925482592462</v>
      </c>
      <c r="AD142" s="263">
        <f t="shared" si="509"/>
        <v>4425.4925482592462</v>
      </c>
      <c r="AE142" s="263">
        <f t="shared" si="509"/>
        <v>4425.4925482592462</v>
      </c>
      <c r="AF142" s="263">
        <f t="shared" si="509"/>
        <v>4425.4925482592462</v>
      </c>
      <c r="AG142" s="263">
        <f t="shared" si="509"/>
        <v>4425.4925482592462</v>
      </c>
    </row>
    <row r="143" spans="1:33">
      <c r="A143" s="9">
        <f t="shared" si="471"/>
        <v>140</v>
      </c>
      <c r="B143" t="str">
        <f t="shared" si="505"/>
        <v>Agriculture</v>
      </c>
      <c r="C143" s="354">
        <f>C32</f>
        <v>85.918985494350508</v>
      </c>
      <c r="D143" s="263">
        <f t="shared" ref="D143" si="510">C143*(1+D167)</f>
        <v>86.348580421822248</v>
      </c>
      <c r="E143" s="263">
        <f t="shared" ref="E143" si="511">D143*(1+E167)</f>
        <v>86.780323323931356</v>
      </c>
      <c r="F143" s="263">
        <f t="shared" ref="F143" si="512">E143*(1+F167)</f>
        <v>87.214224940551006</v>
      </c>
      <c r="G143" s="263">
        <f t="shared" ref="G143" si="513">F143*(1+G167)</f>
        <v>87.650296065253755</v>
      </c>
      <c r="H143" s="263">
        <f t="shared" ref="H143" si="514">G143*(1+H167)</f>
        <v>88.088547545580013</v>
      </c>
      <c r="I143" s="263">
        <f t="shared" ref="I143" si="515">H143*(1+I167)</f>
        <v>88.528990283307905</v>
      </c>
      <c r="J143" s="263">
        <f t="shared" ref="J143" si="516">I143*(1+J167)</f>
        <v>88.971635234724431</v>
      </c>
      <c r="K143" s="263">
        <f t="shared" ref="K143" si="517">J143*(1+K167)</f>
        <v>89.416493410898042</v>
      </c>
      <c r="L143" s="263">
        <f t="shared" ref="L143" si="518">K143*(1+L167)</f>
        <v>89.863575877952528</v>
      </c>
      <c r="M143" s="263">
        <f t="shared" ref="M143" si="519">L143*(1+M167)</f>
        <v>90.31289375734228</v>
      </c>
      <c r="N143" s="263">
        <f t="shared" ref="N143" si="520">M143*(1+N167)</f>
        <v>90.76445822612898</v>
      </c>
      <c r="O143" s="263">
        <f t="shared" ref="O143" si="521">N143*(1+O167)</f>
        <v>91.218280517259615</v>
      </c>
      <c r="P143" s="263">
        <f t="shared" ref="P143" si="522">O143*(1+P167)</f>
        <v>91.674371919845896</v>
      </c>
      <c r="Q143" s="263">
        <f t="shared" ref="Q143" si="523">P143*(1+Q167)</f>
        <v>92.132743779445121</v>
      </c>
      <c r="R143" s="263">
        <f t="shared" ref="R143" si="524">Q143*(1+R167)</f>
        <v>92.59340749834233</v>
      </c>
      <c r="S143" s="263">
        <f t="shared" ref="S143" si="525">R143*(1+S167)</f>
        <v>93.056374535834038</v>
      </c>
      <c r="T143" s="263">
        <f t="shared" ref="T143" si="526">S143*(1+T167)</f>
        <v>93.521656408513195</v>
      </c>
      <c r="U143" s="263">
        <f t="shared" ref="U143" si="527">T143*(1+U167)</f>
        <v>93.989264690555757</v>
      </c>
      <c r="V143" s="263">
        <f t="shared" ref="V143" si="528">U143*(1+V167)</f>
        <v>94.459211014008531</v>
      </c>
      <c r="W143" s="263">
        <f t="shared" ref="W143" si="529">V143*(1+W167)</f>
        <v>94.931507069078563</v>
      </c>
      <c r="X143" s="263">
        <f t="shared" ref="X143" si="530">W143*(1+X167)</f>
        <v>95.40616460442395</v>
      </c>
      <c r="Y143" s="263">
        <f t="shared" ref="Y143" si="531">X143*(1+Y167)</f>
        <v>95.883195427446054</v>
      </c>
      <c r="Z143" s="263">
        <f t="shared" ref="Z143" si="532">Y143*(1+Z167)</f>
        <v>96.362611404583276</v>
      </c>
      <c r="AA143" s="263">
        <f t="shared" ref="AA143" si="533">Z143*(1+AA167)</f>
        <v>96.844424461606181</v>
      </c>
      <c r="AB143" s="263">
        <f t="shared" ref="AB143" si="534">AA143*(1+AB167)</f>
        <v>97.328646583914207</v>
      </c>
      <c r="AC143" s="263">
        <f t="shared" ref="AC143" si="535">AB143*(1+AC167)</f>
        <v>97.815289816833769</v>
      </c>
      <c r="AD143" s="263">
        <f t="shared" ref="AD143" si="536">AC143*(1+AD167)</f>
        <v>98.30436626591792</v>
      </c>
      <c r="AE143" s="263">
        <f t="shared" ref="AE143" si="537">AD143*(1+AE167)</f>
        <v>98.795888097247499</v>
      </c>
      <c r="AF143" s="263">
        <f t="shared" ref="AF143" si="538">AE143*(1+AF167)</f>
        <v>99.289867537733727</v>
      </c>
      <c r="AG143" s="263">
        <f t="shared" ref="AG143" si="539">AF143*(1+AG167)</f>
        <v>99.786316875422386</v>
      </c>
    </row>
    <row r="144" spans="1:33">
      <c r="A144" s="9">
        <f t="shared" si="471"/>
        <v>141</v>
      </c>
      <c r="B144" t="str">
        <f t="shared" si="505"/>
        <v>Lighting</v>
      </c>
      <c r="C144" s="354">
        <f t="shared" ref="C144" si="540">C33</f>
        <v>14.658378202695008</v>
      </c>
      <c r="D144" s="263">
        <f t="shared" ref="D144:AG144" si="541">C144*(1+D168)</f>
        <v>14.658378202695008</v>
      </c>
      <c r="E144" s="263">
        <f t="shared" si="541"/>
        <v>14.658378202695008</v>
      </c>
      <c r="F144" s="263">
        <f t="shared" si="541"/>
        <v>14.658378202695008</v>
      </c>
      <c r="G144" s="263">
        <f t="shared" si="541"/>
        <v>14.658378202695008</v>
      </c>
      <c r="H144" s="263">
        <f t="shared" si="541"/>
        <v>14.658378202695008</v>
      </c>
      <c r="I144" s="263">
        <f t="shared" si="541"/>
        <v>14.658378202695008</v>
      </c>
      <c r="J144" s="263">
        <f t="shared" si="541"/>
        <v>14.658378202695008</v>
      </c>
      <c r="K144" s="263">
        <f t="shared" si="541"/>
        <v>14.658378202695008</v>
      </c>
      <c r="L144" s="263">
        <f t="shared" si="541"/>
        <v>14.658378202695008</v>
      </c>
      <c r="M144" s="263">
        <f t="shared" si="541"/>
        <v>14.658378202695008</v>
      </c>
      <c r="N144" s="263">
        <f t="shared" si="541"/>
        <v>14.658378202695008</v>
      </c>
      <c r="O144" s="263">
        <f t="shared" si="541"/>
        <v>14.658378202695008</v>
      </c>
      <c r="P144" s="263">
        <f t="shared" si="541"/>
        <v>14.658378202695008</v>
      </c>
      <c r="Q144" s="263">
        <f t="shared" si="541"/>
        <v>14.658378202695008</v>
      </c>
      <c r="R144" s="263">
        <f t="shared" si="541"/>
        <v>14.658378202695008</v>
      </c>
      <c r="S144" s="263">
        <f t="shared" si="541"/>
        <v>14.658378202695008</v>
      </c>
      <c r="T144" s="263">
        <f t="shared" si="541"/>
        <v>14.658378202695008</v>
      </c>
      <c r="U144" s="263">
        <f t="shared" si="541"/>
        <v>14.658378202695008</v>
      </c>
      <c r="V144" s="263">
        <f t="shared" si="541"/>
        <v>14.658378202695008</v>
      </c>
      <c r="W144" s="263">
        <f t="shared" si="541"/>
        <v>14.658378202695008</v>
      </c>
      <c r="X144" s="263">
        <f t="shared" si="541"/>
        <v>14.658378202695008</v>
      </c>
      <c r="Y144" s="263">
        <f t="shared" si="541"/>
        <v>14.658378202695008</v>
      </c>
      <c r="Z144" s="263">
        <f t="shared" si="541"/>
        <v>14.658378202695008</v>
      </c>
      <c r="AA144" s="263">
        <f t="shared" si="541"/>
        <v>14.658378202695008</v>
      </c>
      <c r="AB144" s="263">
        <f t="shared" si="541"/>
        <v>14.658378202695008</v>
      </c>
      <c r="AC144" s="263">
        <f t="shared" si="541"/>
        <v>14.658378202695008</v>
      </c>
      <c r="AD144" s="263">
        <f t="shared" si="541"/>
        <v>14.658378202695008</v>
      </c>
      <c r="AE144" s="263">
        <f t="shared" si="541"/>
        <v>14.658378202695008</v>
      </c>
      <c r="AF144" s="263">
        <f t="shared" si="541"/>
        <v>14.658378202695008</v>
      </c>
      <c r="AG144" s="263">
        <f t="shared" si="541"/>
        <v>14.658378202695008</v>
      </c>
    </row>
    <row r="145" spans="1:33">
      <c r="A145" s="9">
        <f t="shared" si="471"/>
        <v>142</v>
      </c>
      <c r="C145" s="264"/>
      <c r="D145" s="264"/>
      <c r="E145" s="189"/>
      <c r="F145" s="264"/>
      <c r="G145" s="264"/>
      <c r="H145" s="264"/>
      <c r="I145" s="264"/>
      <c r="J145" s="264"/>
      <c r="K145" s="264"/>
      <c r="L145" s="264"/>
      <c r="M145" s="264"/>
      <c r="N145" s="264"/>
      <c r="O145" s="264"/>
      <c r="P145" s="264"/>
      <c r="Q145" s="264"/>
      <c r="R145" s="264"/>
      <c r="S145" s="264"/>
      <c r="T145" s="264"/>
      <c r="U145" s="264"/>
      <c r="V145" s="264"/>
      <c r="W145" s="264"/>
      <c r="X145" s="264"/>
      <c r="Y145" s="264"/>
      <c r="Z145" s="264"/>
      <c r="AA145" s="264"/>
      <c r="AB145" s="264"/>
      <c r="AC145" s="264"/>
      <c r="AD145" s="264"/>
      <c r="AE145" s="264"/>
      <c r="AF145" s="264"/>
      <c r="AG145" s="264"/>
    </row>
    <row r="146" spans="1:33">
      <c r="A146" s="9">
        <f t="shared" si="471"/>
        <v>143</v>
      </c>
      <c r="B146" s="105" t="s">
        <v>278</v>
      </c>
      <c r="C146" s="264"/>
      <c r="D146" s="264"/>
      <c r="E146" s="189"/>
      <c r="F146" s="264"/>
      <c r="G146" s="264"/>
      <c r="H146" s="264"/>
      <c r="I146" s="264"/>
      <c r="J146" s="264"/>
      <c r="K146" s="264"/>
      <c r="L146" s="264"/>
      <c r="M146" s="264"/>
      <c r="N146" s="264"/>
      <c r="O146" s="264"/>
      <c r="P146" s="264"/>
      <c r="Q146" s="264"/>
      <c r="R146" s="264"/>
      <c r="S146" s="264"/>
      <c r="T146" s="264"/>
      <c r="U146" s="264"/>
      <c r="V146" s="264"/>
      <c r="W146" s="264"/>
      <c r="X146" s="264"/>
      <c r="Y146" s="264"/>
      <c r="Z146" s="264"/>
      <c r="AA146" s="264"/>
      <c r="AB146" s="264"/>
      <c r="AC146" s="264"/>
      <c r="AD146" s="264"/>
      <c r="AE146" s="264"/>
      <c r="AF146" s="264"/>
      <c r="AG146" s="264"/>
    </row>
    <row r="147" spans="1:33">
      <c r="A147" s="9">
        <f t="shared" si="471"/>
        <v>144</v>
      </c>
      <c r="B147" t="str">
        <f t="shared" ref="B147:B152" si="542">B139</f>
        <v>Residential</v>
      </c>
      <c r="C147" s="264"/>
      <c r="D147" s="189">
        <f t="shared" ref="D147:D152" si="543">D36</f>
        <v>0.01</v>
      </c>
      <c r="E147" s="264">
        <f t="shared" ref="E147:AG147" si="544">D147</f>
        <v>0.01</v>
      </c>
      <c r="F147" s="264">
        <f t="shared" si="544"/>
        <v>0.01</v>
      </c>
      <c r="G147" s="189">
        <f t="shared" ref="G147:G152" si="545">G36</f>
        <v>0.01</v>
      </c>
      <c r="H147" s="264">
        <f t="shared" si="544"/>
        <v>0.01</v>
      </c>
      <c r="I147" s="264">
        <f t="shared" si="544"/>
        <v>0.01</v>
      </c>
      <c r="J147" s="264">
        <f t="shared" si="544"/>
        <v>0.01</v>
      </c>
      <c r="K147" s="264">
        <f t="shared" si="544"/>
        <v>0.01</v>
      </c>
      <c r="L147" s="264">
        <f t="shared" si="544"/>
        <v>0.01</v>
      </c>
      <c r="M147" s="264">
        <f t="shared" si="544"/>
        <v>0.01</v>
      </c>
      <c r="N147" s="264">
        <f t="shared" si="544"/>
        <v>0.01</v>
      </c>
      <c r="O147" s="264">
        <f t="shared" si="544"/>
        <v>0.01</v>
      </c>
      <c r="P147" s="189">
        <f t="shared" ref="P147:P152" si="546">P36</f>
        <v>0.01</v>
      </c>
      <c r="Q147" s="264">
        <f t="shared" si="544"/>
        <v>0.01</v>
      </c>
      <c r="R147" s="264">
        <f t="shared" si="544"/>
        <v>0.01</v>
      </c>
      <c r="S147" s="264">
        <f t="shared" si="544"/>
        <v>0.01</v>
      </c>
      <c r="T147" s="264">
        <f t="shared" si="544"/>
        <v>0.01</v>
      </c>
      <c r="U147" s="189">
        <f t="shared" ref="U147:U152" si="547">U36</f>
        <v>0.01</v>
      </c>
      <c r="V147" s="264">
        <f t="shared" si="544"/>
        <v>0.01</v>
      </c>
      <c r="W147" s="264">
        <f t="shared" si="544"/>
        <v>0.01</v>
      </c>
      <c r="X147" s="264">
        <f t="shared" si="544"/>
        <v>0.01</v>
      </c>
      <c r="Y147" s="264">
        <f t="shared" si="544"/>
        <v>0.01</v>
      </c>
      <c r="Z147" s="264">
        <f t="shared" si="544"/>
        <v>0.01</v>
      </c>
      <c r="AA147" s="264">
        <f t="shared" si="544"/>
        <v>0.01</v>
      </c>
      <c r="AB147" s="264">
        <f t="shared" si="544"/>
        <v>0.01</v>
      </c>
      <c r="AC147" s="264">
        <f t="shared" si="544"/>
        <v>0.01</v>
      </c>
      <c r="AD147" s="264">
        <f t="shared" si="544"/>
        <v>0.01</v>
      </c>
      <c r="AE147" s="264">
        <f t="shared" si="544"/>
        <v>0.01</v>
      </c>
      <c r="AF147" s="264">
        <f t="shared" si="544"/>
        <v>0.01</v>
      </c>
      <c r="AG147" s="264">
        <f t="shared" si="544"/>
        <v>0.01</v>
      </c>
    </row>
    <row r="148" spans="1:33">
      <c r="A148" s="9">
        <f t="shared" si="471"/>
        <v>145</v>
      </c>
      <c r="B148" t="str">
        <f t="shared" si="542"/>
        <v>Commercial - Small</v>
      </c>
      <c r="C148" s="264"/>
      <c r="D148" s="189">
        <f t="shared" si="543"/>
        <v>1.4999999999999999E-2</v>
      </c>
      <c r="E148" s="264">
        <f t="shared" ref="E148" si="548">D148</f>
        <v>1.4999999999999999E-2</v>
      </c>
      <c r="F148" s="264">
        <f t="shared" ref="F148" si="549">E148</f>
        <v>1.4999999999999999E-2</v>
      </c>
      <c r="G148" s="189">
        <f t="shared" si="545"/>
        <v>1.4999999999999999E-2</v>
      </c>
      <c r="H148" s="264">
        <f t="shared" ref="H148" si="550">G148</f>
        <v>1.4999999999999999E-2</v>
      </c>
      <c r="I148" s="264">
        <f t="shared" ref="I148" si="551">H148</f>
        <v>1.4999999999999999E-2</v>
      </c>
      <c r="J148" s="264">
        <f t="shared" ref="J148" si="552">I148</f>
        <v>1.4999999999999999E-2</v>
      </c>
      <c r="K148" s="264">
        <f t="shared" ref="K148" si="553">J148</f>
        <v>1.4999999999999999E-2</v>
      </c>
      <c r="L148" s="264">
        <f t="shared" ref="L148:M148" si="554">K148</f>
        <v>1.4999999999999999E-2</v>
      </c>
      <c r="M148" s="264">
        <f t="shared" si="554"/>
        <v>1.4999999999999999E-2</v>
      </c>
      <c r="N148" s="264">
        <f t="shared" ref="N148" si="555">M148</f>
        <v>1.4999999999999999E-2</v>
      </c>
      <c r="O148" s="264">
        <f t="shared" ref="O148" si="556">N148</f>
        <v>1.4999999999999999E-2</v>
      </c>
      <c r="P148" s="189">
        <f t="shared" si="546"/>
        <v>1.4999999999999999E-2</v>
      </c>
      <c r="Q148" s="264">
        <f t="shared" ref="Q148" si="557">P148</f>
        <v>1.4999999999999999E-2</v>
      </c>
      <c r="R148" s="264">
        <f t="shared" ref="R148" si="558">Q148</f>
        <v>1.4999999999999999E-2</v>
      </c>
      <c r="S148" s="264">
        <f t="shared" ref="S148" si="559">R148</f>
        <v>1.4999999999999999E-2</v>
      </c>
      <c r="T148" s="264">
        <f t="shared" ref="T148" si="560">S148</f>
        <v>1.4999999999999999E-2</v>
      </c>
      <c r="U148" s="189">
        <f t="shared" si="547"/>
        <v>1.4999999999999999E-2</v>
      </c>
      <c r="V148" s="264">
        <f t="shared" ref="V148" si="561">U148</f>
        <v>1.4999999999999999E-2</v>
      </c>
      <c r="W148" s="264">
        <f t="shared" ref="W148" si="562">V148</f>
        <v>1.4999999999999999E-2</v>
      </c>
      <c r="X148" s="264">
        <f t="shared" ref="X148" si="563">W148</f>
        <v>1.4999999999999999E-2</v>
      </c>
      <c r="Y148" s="264">
        <f t="shared" ref="Y148" si="564">X148</f>
        <v>1.4999999999999999E-2</v>
      </c>
      <c r="Z148" s="264">
        <f t="shared" ref="Z148" si="565">Y148</f>
        <v>1.4999999999999999E-2</v>
      </c>
      <c r="AA148" s="264">
        <f t="shared" ref="AA148" si="566">Z148</f>
        <v>1.4999999999999999E-2</v>
      </c>
      <c r="AB148" s="264">
        <f t="shared" ref="AB148" si="567">AA148</f>
        <v>1.4999999999999999E-2</v>
      </c>
      <c r="AC148" s="264">
        <f t="shared" ref="AC148" si="568">AB148</f>
        <v>1.4999999999999999E-2</v>
      </c>
      <c r="AD148" s="264">
        <f t="shared" ref="AD148" si="569">AC148</f>
        <v>1.4999999999999999E-2</v>
      </c>
      <c r="AE148" s="264">
        <f t="shared" ref="AE148" si="570">AD148</f>
        <v>1.4999999999999999E-2</v>
      </c>
      <c r="AF148" s="264">
        <f t="shared" ref="AF148" si="571">AE148</f>
        <v>1.4999999999999999E-2</v>
      </c>
      <c r="AG148" s="264">
        <f t="shared" ref="AG148" si="572">AF148</f>
        <v>1.4999999999999999E-2</v>
      </c>
    </row>
    <row r="149" spans="1:33">
      <c r="A149" s="9">
        <f t="shared" si="471"/>
        <v>146</v>
      </c>
      <c r="B149" t="str">
        <f t="shared" si="542"/>
        <v>Commercial - Med./Large</v>
      </c>
      <c r="C149" s="264"/>
      <c r="D149" s="189">
        <f t="shared" si="543"/>
        <v>1.4999999999999999E-2</v>
      </c>
      <c r="E149" s="264">
        <f t="shared" ref="E149:AG149" si="573">D149</f>
        <v>1.4999999999999999E-2</v>
      </c>
      <c r="F149" s="264">
        <f t="shared" si="573"/>
        <v>1.4999999999999999E-2</v>
      </c>
      <c r="G149" s="189">
        <f t="shared" si="545"/>
        <v>1.4999999999999999E-2</v>
      </c>
      <c r="H149" s="264">
        <f t="shared" si="573"/>
        <v>1.4999999999999999E-2</v>
      </c>
      <c r="I149" s="264">
        <f t="shared" si="573"/>
        <v>1.4999999999999999E-2</v>
      </c>
      <c r="J149" s="264">
        <f t="shared" si="573"/>
        <v>1.4999999999999999E-2</v>
      </c>
      <c r="K149" s="264">
        <f t="shared" si="573"/>
        <v>1.4999999999999999E-2</v>
      </c>
      <c r="L149" s="264">
        <f t="shared" si="573"/>
        <v>1.4999999999999999E-2</v>
      </c>
      <c r="M149" s="264">
        <f t="shared" si="573"/>
        <v>1.4999999999999999E-2</v>
      </c>
      <c r="N149" s="264">
        <f t="shared" si="573"/>
        <v>1.4999999999999999E-2</v>
      </c>
      <c r="O149" s="264">
        <f t="shared" si="573"/>
        <v>1.4999999999999999E-2</v>
      </c>
      <c r="P149" s="189">
        <f t="shared" si="546"/>
        <v>1.4999999999999999E-2</v>
      </c>
      <c r="Q149" s="264">
        <f t="shared" si="573"/>
        <v>1.4999999999999999E-2</v>
      </c>
      <c r="R149" s="264">
        <f t="shared" si="573"/>
        <v>1.4999999999999999E-2</v>
      </c>
      <c r="S149" s="264">
        <f t="shared" si="573"/>
        <v>1.4999999999999999E-2</v>
      </c>
      <c r="T149" s="264">
        <f t="shared" si="573"/>
        <v>1.4999999999999999E-2</v>
      </c>
      <c r="U149" s="189">
        <f t="shared" si="547"/>
        <v>1.4999999999999999E-2</v>
      </c>
      <c r="V149" s="264">
        <f t="shared" si="573"/>
        <v>1.4999999999999999E-2</v>
      </c>
      <c r="W149" s="264">
        <f t="shared" si="573"/>
        <v>1.4999999999999999E-2</v>
      </c>
      <c r="X149" s="264">
        <f t="shared" si="573"/>
        <v>1.4999999999999999E-2</v>
      </c>
      <c r="Y149" s="264">
        <f t="shared" si="573"/>
        <v>1.4999999999999999E-2</v>
      </c>
      <c r="Z149" s="264">
        <f t="shared" si="573"/>
        <v>1.4999999999999999E-2</v>
      </c>
      <c r="AA149" s="264">
        <f t="shared" si="573"/>
        <v>1.4999999999999999E-2</v>
      </c>
      <c r="AB149" s="264">
        <f t="shared" si="573"/>
        <v>1.4999999999999999E-2</v>
      </c>
      <c r="AC149" s="264">
        <f t="shared" si="573"/>
        <v>1.4999999999999999E-2</v>
      </c>
      <c r="AD149" s="264">
        <f t="shared" si="573"/>
        <v>1.4999999999999999E-2</v>
      </c>
      <c r="AE149" s="264">
        <f t="shared" si="573"/>
        <v>1.4999999999999999E-2</v>
      </c>
      <c r="AF149" s="264">
        <f t="shared" si="573"/>
        <v>1.4999999999999999E-2</v>
      </c>
      <c r="AG149" s="264">
        <f t="shared" si="573"/>
        <v>1.4999999999999999E-2</v>
      </c>
    </row>
    <row r="150" spans="1:33">
      <c r="A150" s="9">
        <f t="shared" si="471"/>
        <v>147</v>
      </c>
      <c r="B150" t="str">
        <f t="shared" si="542"/>
        <v>Industrial</v>
      </c>
      <c r="C150" s="264"/>
      <c r="D150" s="189">
        <f t="shared" si="543"/>
        <v>0.01</v>
      </c>
      <c r="E150" s="264">
        <f t="shared" ref="E150:AG150" si="574">D150</f>
        <v>0.01</v>
      </c>
      <c r="F150" s="264">
        <f t="shared" si="574"/>
        <v>0.01</v>
      </c>
      <c r="G150" s="189">
        <f t="shared" si="545"/>
        <v>0.01</v>
      </c>
      <c r="H150" s="264">
        <f t="shared" si="574"/>
        <v>0.01</v>
      </c>
      <c r="I150" s="264">
        <f t="shared" si="574"/>
        <v>0.01</v>
      </c>
      <c r="J150" s="264">
        <f t="shared" si="574"/>
        <v>0.01</v>
      </c>
      <c r="K150" s="264">
        <f t="shared" si="574"/>
        <v>0.01</v>
      </c>
      <c r="L150" s="264">
        <f t="shared" si="574"/>
        <v>0.01</v>
      </c>
      <c r="M150" s="264">
        <f t="shared" si="574"/>
        <v>0.01</v>
      </c>
      <c r="N150" s="264">
        <f t="shared" si="574"/>
        <v>0.01</v>
      </c>
      <c r="O150" s="264">
        <f t="shared" si="574"/>
        <v>0.01</v>
      </c>
      <c r="P150" s="189">
        <f t="shared" si="546"/>
        <v>0.01</v>
      </c>
      <c r="Q150" s="264">
        <f t="shared" si="574"/>
        <v>0.01</v>
      </c>
      <c r="R150" s="264">
        <f t="shared" si="574"/>
        <v>0.01</v>
      </c>
      <c r="S150" s="264">
        <f t="shared" si="574"/>
        <v>0.01</v>
      </c>
      <c r="T150" s="264">
        <f t="shared" si="574"/>
        <v>0.01</v>
      </c>
      <c r="U150" s="189">
        <f t="shared" si="547"/>
        <v>0.01</v>
      </c>
      <c r="V150" s="264">
        <f t="shared" si="574"/>
        <v>0.01</v>
      </c>
      <c r="W150" s="264">
        <f t="shared" si="574"/>
        <v>0.01</v>
      </c>
      <c r="X150" s="264">
        <f t="shared" si="574"/>
        <v>0.01</v>
      </c>
      <c r="Y150" s="264">
        <f t="shared" si="574"/>
        <v>0.01</v>
      </c>
      <c r="Z150" s="264">
        <f t="shared" si="574"/>
        <v>0.01</v>
      </c>
      <c r="AA150" s="264">
        <f t="shared" si="574"/>
        <v>0.01</v>
      </c>
      <c r="AB150" s="264">
        <f t="shared" si="574"/>
        <v>0.01</v>
      </c>
      <c r="AC150" s="264">
        <f t="shared" si="574"/>
        <v>0.01</v>
      </c>
      <c r="AD150" s="264">
        <f t="shared" si="574"/>
        <v>0.01</v>
      </c>
      <c r="AE150" s="264">
        <f t="shared" si="574"/>
        <v>0.01</v>
      </c>
      <c r="AF150" s="264">
        <f t="shared" si="574"/>
        <v>0.01</v>
      </c>
      <c r="AG150" s="264">
        <f t="shared" si="574"/>
        <v>0.01</v>
      </c>
    </row>
    <row r="151" spans="1:33">
      <c r="A151" s="9">
        <f t="shared" si="471"/>
        <v>148</v>
      </c>
      <c r="B151" t="str">
        <f t="shared" si="542"/>
        <v>Agriculture</v>
      </c>
      <c r="C151" s="264"/>
      <c r="D151" s="189">
        <f t="shared" si="543"/>
        <v>0.01</v>
      </c>
      <c r="E151" s="264">
        <f t="shared" ref="E151" si="575">D151</f>
        <v>0.01</v>
      </c>
      <c r="F151" s="264">
        <f t="shared" ref="F151" si="576">E151</f>
        <v>0.01</v>
      </c>
      <c r="G151" s="189">
        <f t="shared" si="545"/>
        <v>0.01</v>
      </c>
      <c r="H151" s="264">
        <f t="shared" ref="H151" si="577">G151</f>
        <v>0.01</v>
      </c>
      <c r="I151" s="264">
        <f t="shared" ref="I151" si="578">H151</f>
        <v>0.01</v>
      </c>
      <c r="J151" s="264">
        <f t="shared" ref="J151" si="579">I151</f>
        <v>0.01</v>
      </c>
      <c r="K151" s="264">
        <f t="shared" ref="K151" si="580">J151</f>
        <v>0.01</v>
      </c>
      <c r="L151" s="264">
        <f t="shared" ref="L151:M151" si="581">K151</f>
        <v>0.01</v>
      </c>
      <c r="M151" s="264">
        <f t="shared" si="581"/>
        <v>0.01</v>
      </c>
      <c r="N151" s="264">
        <f t="shared" ref="N151" si="582">M151</f>
        <v>0.01</v>
      </c>
      <c r="O151" s="264">
        <f t="shared" ref="O151" si="583">N151</f>
        <v>0.01</v>
      </c>
      <c r="P151" s="189">
        <f t="shared" si="546"/>
        <v>0.01</v>
      </c>
      <c r="Q151" s="264">
        <f t="shared" ref="Q151" si="584">P151</f>
        <v>0.01</v>
      </c>
      <c r="R151" s="264">
        <f t="shared" ref="R151" si="585">Q151</f>
        <v>0.01</v>
      </c>
      <c r="S151" s="264">
        <f t="shared" ref="S151" si="586">R151</f>
        <v>0.01</v>
      </c>
      <c r="T151" s="264">
        <f t="shared" ref="T151" si="587">S151</f>
        <v>0.01</v>
      </c>
      <c r="U151" s="189">
        <f t="shared" si="547"/>
        <v>0.01</v>
      </c>
      <c r="V151" s="264">
        <f t="shared" ref="V151" si="588">U151</f>
        <v>0.01</v>
      </c>
      <c r="W151" s="264">
        <f t="shared" ref="W151" si="589">V151</f>
        <v>0.01</v>
      </c>
      <c r="X151" s="264">
        <f t="shared" ref="X151" si="590">W151</f>
        <v>0.01</v>
      </c>
      <c r="Y151" s="264">
        <f t="shared" ref="Y151" si="591">X151</f>
        <v>0.01</v>
      </c>
      <c r="Z151" s="264">
        <f t="shared" ref="Z151" si="592">Y151</f>
        <v>0.01</v>
      </c>
      <c r="AA151" s="264">
        <f t="shared" ref="AA151" si="593">Z151</f>
        <v>0.01</v>
      </c>
      <c r="AB151" s="264">
        <f t="shared" ref="AB151" si="594">AA151</f>
        <v>0.01</v>
      </c>
      <c r="AC151" s="264">
        <f t="shared" ref="AC151" si="595">AB151</f>
        <v>0.01</v>
      </c>
      <c r="AD151" s="264">
        <f t="shared" ref="AD151" si="596">AC151</f>
        <v>0.01</v>
      </c>
      <c r="AE151" s="264">
        <f t="shared" ref="AE151" si="597">AD151</f>
        <v>0.01</v>
      </c>
      <c r="AF151" s="264">
        <f t="shared" ref="AF151" si="598">AE151</f>
        <v>0.01</v>
      </c>
      <c r="AG151" s="264">
        <f t="shared" ref="AG151" si="599">AF151</f>
        <v>0.01</v>
      </c>
    </row>
    <row r="152" spans="1:33">
      <c r="A152" s="9">
        <f t="shared" si="471"/>
        <v>149</v>
      </c>
      <c r="B152" t="str">
        <f t="shared" si="542"/>
        <v>Lighting</v>
      </c>
      <c r="C152" s="264"/>
      <c r="D152" s="189">
        <f t="shared" si="543"/>
        <v>0</v>
      </c>
      <c r="E152" s="264">
        <f t="shared" ref="E152:AG152" si="600">D152</f>
        <v>0</v>
      </c>
      <c r="F152" s="264">
        <f t="shared" si="600"/>
        <v>0</v>
      </c>
      <c r="G152" s="189">
        <f t="shared" si="545"/>
        <v>0</v>
      </c>
      <c r="H152" s="264">
        <f t="shared" si="600"/>
        <v>0</v>
      </c>
      <c r="I152" s="264">
        <f t="shared" si="600"/>
        <v>0</v>
      </c>
      <c r="J152" s="264">
        <f t="shared" si="600"/>
        <v>0</v>
      </c>
      <c r="K152" s="264">
        <f t="shared" si="600"/>
        <v>0</v>
      </c>
      <c r="L152" s="264">
        <f t="shared" si="600"/>
        <v>0</v>
      </c>
      <c r="M152" s="264">
        <f t="shared" si="600"/>
        <v>0</v>
      </c>
      <c r="N152" s="264">
        <f t="shared" si="600"/>
        <v>0</v>
      </c>
      <c r="O152" s="264">
        <f t="shared" si="600"/>
        <v>0</v>
      </c>
      <c r="P152" s="189">
        <f t="shared" si="546"/>
        <v>0</v>
      </c>
      <c r="Q152" s="264">
        <f t="shared" si="600"/>
        <v>0</v>
      </c>
      <c r="R152" s="264">
        <f t="shared" si="600"/>
        <v>0</v>
      </c>
      <c r="S152" s="264">
        <f t="shared" si="600"/>
        <v>0</v>
      </c>
      <c r="T152" s="264">
        <f t="shared" si="600"/>
        <v>0</v>
      </c>
      <c r="U152" s="189">
        <f t="shared" si="547"/>
        <v>0</v>
      </c>
      <c r="V152" s="264">
        <f t="shared" si="600"/>
        <v>0</v>
      </c>
      <c r="W152" s="264">
        <f t="shared" si="600"/>
        <v>0</v>
      </c>
      <c r="X152" s="264">
        <f t="shared" si="600"/>
        <v>0</v>
      </c>
      <c r="Y152" s="264">
        <f t="shared" si="600"/>
        <v>0</v>
      </c>
      <c r="Z152" s="264">
        <f t="shared" si="600"/>
        <v>0</v>
      </c>
      <c r="AA152" s="264">
        <f t="shared" si="600"/>
        <v>0</v>
      </c>
      <c r="AB152" s="264">
        <f t="shared" si="600"/>
        <v>0</v>
      </c>
      <c r="AC152" s="264">
        <f t="shared" si="600"/>
        <v>0</v>
      </c>
      <c r="AD152" s="264">
        <f t="shared" si="600"/>
        <v>0</v>
      </c>
      <c r="AE152" s="264">
        <f t="shared" si="600"/>
        <v>0</v>
      </c>
      <c r="AF152" s="264">
        <f t="shared" si="600"/>
        <v>0</v>
      </c>
      <c r="AG152" s="264">
        <f t="shared" si="600"/>
        <v>0</v>
      </c>
    </row>
    <row r="153" spans="1:33">
      <c r="A153" s="9">
        <f t="shared" si="471"/>
        <v>150</v>
      </c>
      <c r="C153" s="264"/>
      <c r="D153" s="189"/>
      <c r="E153" s="264"/>
      <c r="F153" s="264"/>
      <c r="G153" s="189"/>
      <c r="H153" s="264"/>
      <c r="I153" s="264"/>
      <c r="J153" s="264"/>
      <c r="K153" s="264"/>
      <c r="L153" s="264"/>
      <c r="M153" s="264"/>
      <c r="N153" s="264"/>
      <c r="O153" s="264"/>
      <c r="P153" s="189"/>
      <c r="Q153" s="264"/>
      <c r="R153" s="264"/>
      <c r="S153" s="264"/>
      <c r="T153" s="264"/>
      <c r="U153" s="189"/>
      <c r="V153" s="264"/>
      <c r="W153" s="264"/>
      <c r="X153" s="264"/>
      <c r="Y153" s="264"/>
      <c r="Z153" s="264"/>
      <c r="AA153" s="264"/>
      <c r="AB153" s="264"/>
      <c r="AC153" s="264"/>
      <c r="AD153" s="264"/>
      <c r="AE153" s="264"/>
      <c r="AF153" s="264"/>
      <c r="AG153" s="264"/>
    </row>
    <row r="154" spans="1:33">
      <c r="A154" s="9">
        <f t="shared" si="471"/>
        <v>151</v>
      </c>
      <c r="B154" s="105" t="s">
        <v>293</v>
      </c>
      <c r="C154" s="264"/>
      <c r="D154" s="264"/>
      <c r="E154" s="263"/>
      <c r="F154" s="263"/>
      <c r="G154" s="263"/>
      <c r="H154" s="263"/>
      <c r="I154" s="263"/>
      <c r="J154" s="263"/>
      <c r="K154" s="263"/>
      <c r="L154" s="263"/>
      <c r="M154" s="263"/>
      <c r="N154" s="263"/>
      <c r="O154" s="263"/>
      <c r="P154" s="263"/>
      <c r="Q154" s="263"/>
      <c r="R154" s="263"/>
      <c r="S154" s="263"/>
      <c r="T154" s="263"/>
      <c r="U154" s="263"/>
      <c r="V154" s="263"/>
      <c r="W154" s="263"/>
      <c r="X154" s="263"/>
      <c r="Y154" s="263"/>
      <c r="Z154" s="263"/>
      <c r="AA154" s="263"/>
      <c r="AB154" s="263"/>
      <c r="AC154" s="263"/>
      <c r="AD154" s="263"/>
      <c r="AE154" s="263"/>
      <c r="AF154" s="263"/>
      <c r="AG154" s="263"/>
    </row>
    <row r="155" spans="1:33">
      <c r="A155" s="9">
        <f t="shared" si="471"/>
        <v>152</v>
      </c>
      <c r="B155" t="str">
        <f t="shared" ref="B155:B160" si="601">B147</f>
        <v>Residential</v>
      </c>
      <c r="C155" s="264"/>
      <c r="D155" s="189">
        <f t="shared" ref="D155:D160" si="602">D44</f>
        <v>-0.01</v>
      </c>
      <c r="E155" s="264">
        <f t="shared" ref="E155:E160" si="603">D155</f>
        <v>-0.01</v>
      </c>
      <c r="F155" s="264">
        <f t="shared" ref="F155:F160" si="604">E155</f>
        <v>-0.01</v>
      </c>
      <c r="G155" s="189">
        <f t="shared" ref="G155:G160" si="605">G44</f>
        <v>-0.01</v>
      </c>
      <c r="H155" s="264">
        <f t="shared" ref="H155:H160" si="606">G155</f>
        <v>-0.01</v>
      </c>
      <c r="I155" s="264">
        <f t="shared" ref="I155:I160" si="607">H155</f>
        <v>-0.01</v>
      </c>
      <c r="J155" s="264">
        <f t="shared" ref="J155:J160" si="608">I155</f>
        <v>-0.01</v>
      </c>
      <c r="K155" s="264">
        <f t="shared" ref="K155:K160" si="609">J155</f>
        <v>-0.01</v>
      </c>
      <c r="L155" s="264">
        <f t="shared" ref="L155:M160" si="610">K155</f>
        <v>-0.01</v>
      </c>
      <c r="M155" s="264">
        <f t="shared" si="610"/>
        <v>-0.01</v>
      </c>
      <c r="N155" s="264">
        <f t="shared" ref="N155:N160" si="611">M155</f>
        <v>-0.01</v>
      </c>
      <c r="O155" s="264">
        <f t="shared" ref="O155:O160" si="612">N155</f>
        <v>-0.01</v>
      </c>
      <c r="P155" s="189">
        <f t="shared" ref="P155:P160" si="613">P44</f>
        <v>-0.01</v>
      </c>
      <c r="Q155" s="264">
        <f t="shared" ref="Q155:Q160" si="614">P155</f>
        <v>-0.01</v>
      </c>
      <c r="R155" s="264">
        <f t="shared" ref="R155:R160" si="615">Q155</f>
        <v>-0.01</v>
      </c>
      <c r="S155" s="264">
        <f t="shared" ref="S155:S160" si="616">R155</f>
        <v>-0.01</v>
      </c>
      <c r="T155" s="264">
        <f t="shared" ref="T155:T160" si="617">S155</f>
        <v>-0.01</v>
      </c>
      <c r="U155" s="189">
        <f>U44</f>
        <v>-0.01</v>
      </c>
      <c r="V155" s="264">
        <f t="shared" ref="V155:V160" si="618">U155</f>
        <v>-0.01</v>
      </c>
      <c r="W155" s="264">
        <f t="shared" ref="W155:W160" si="619">V155</f>
        <v>-0.01</v>
      </c>
      <c r="X155" s="264">
        <f t="shared" ref="X155:X160" si="620">W155</f>
        <v>-0.01</v>
      </c>
      <c r="Y155" s="264">
        <f t="shared" ref="Y155:Y160" si="621">X155</f>
        <v>-0.01</v>
      </c>
      <c r="Z155" s="264">
        <f t="shared" ref="Z155:Z160" si="622">Y155</f>
        <v>-0.01</v>
      </c>
      <c r="AA155" s="264">
        <f t="shared" ref="AA155:AA160" si="623">Z155</f>
        <v>-0.01</v>
      </c>
      <c r="AB155" s="264">
        <f t="shared" ref="AB155:AB160" si="624">AA155</f>
        <v>-0.01</v>
      </c>
      <c r="AC155" s="264">
        <f t="shared" ref="AC155:AC160" si="625">AB155</f>
        <v>-0.01</v>
      </c>
      <c r="AD155" s="264">
        <f t="shared" ref="AD155:AD160" si="626">AC155</f>
        <v>-0.01</v>
      </c>
      <c r="AE155" s="264">
        <f t="shared" ref="AE155:AE160" si="627">AD155</f>
        <v>-0.01</v>
      </c>
      <c r="AF155" s="264">
        <f t="shared" ref="AF155:AF160" si="628">AE155</f>
        <v>-0.01</v>
      </c>
      <c r="AG155" s="264">
        <f t="shared" ref="AG155:AG160" si="629">AF155</f>
        <v>-0.01</v>
      </c>
    </row>
    <row r="156" spans="1:33">
      <c r="A156" s="9">
        <f t="shared" si="471"/>
        <v>153</v>
      </c>
      <c r="B156" t="str">
        <f t="shared" si="601"/>
        <v>Commercial - Small</v>
      </c>
      <c r="C156" s="264"/>
      <c r="D156" s="189">
        <f t="shared" si="602"/>
        <v>-8.0000000000000002E-3</v>
      </c>
      <c r="E156" s="264">
        <f t="shared" si="603"/>
        <v>-8.0000000000000002E-3</v>
      </c>
      <c r="F156" s="264">
        <f t="shared" si="604"/>
        <v>-8.0000000000000002E-3</v>
      </c>
      <c r="G156" s="189">
        <f t="shared" si="605"/>
        <v>-8.0000000000000002E-3</v>
      </c>
      <c r="H156" s="264">
        <f t="shared" si="606"/>
        <v>-8.0000000000000002E-3</v>
      </c>
      <c r="I156" s="264">
        <f t="shared" si="607"/>
        <v>-8.0000000000000002E-3</v>
      </c>
      <c r="J156" s="264">
        <f t="shared" si="608"/>
        <v>-8.0000000000000002E-3</v>
      </c>
      <c r="K156" s="264">
        <f t="shared" si="609"/>
        <v>-8.0000000000000002E-3</v>
      </c>
      <c r="L156" s="264">
        <f t="shared" si="610"/>
        <v>-8.0000000000000002E-3</v>
      </c>
      <c r="M156" s="264">
        <f t="shared" si="610"/>
        <v>-8.0000000000000002E-3</v>
      </c>
      <c r="N156" s="264">
        <f t="shared" si="611"/>
        <v>-8.0000000000000002E-3</v>
      </c>
      <c r="O156" s="264">
        <f t="shared" si="612"/>
        <v>-8.0000000000000002E-3</v>
      </c>
      <c r="P156" s="189">
        <f t="shared" si="613"/>
        <v>-8.0000000000000002E-3</v>
      </c>
      <c r="Q156" s="264">
        <f t="shared" si="614"/>
        <v>-8.0000000000000002E-3</v>
      </c>
      <c r="R156" s="264">
        <f t="shared" si="615"/>
        <v>-8.0000000000000002E-3</v>
      </c>
      <c r="S156" s="264">
        <f t="shared" si="616"/>
        <v>-8.0000000000000002E-3</v>
      </c>
      <c r="T156" s="264">
        <f t="shared" si="617"/>
        <v>-8.0000000000000002E-3</v>
      </c>
      <c r="U156" s="189">
        <f>U45</f>
        <v>-8.0000000000000002E-3</v>
      </c>
      <c r="V156" s="264">
        <f t="shared" si="618"/>
        <v>-8.0000000000000002E-3</v>
      </c>
      <c r="W156" s="264">
        <f t="shared" si="619"/>
        <v>-8.0000000000000002E-3</v>
      </c>
      <c r="X156" s="264">
        <f t="shared" si="620"/>
        <v>-8.0000000000000002E-3</v>
      </c>
      <c r="Y156" s="264">
        <f t="shared" si="621"/>
        <v>-8.0000000000000002E-3</v>
      </c>
      <c r="Z156" s="264">
        <f t="shared" si="622"/>
        <v>-8.0000000000000002E-3</v>
      </c>
      <c r="AA156" s="264">
        <f t="shared" si="623"/>
        <v>-8.0000000000000002E-3</v>
      </c>
      <c r="AB156" s="264">
        <f t="shared" si="624"/>
        <v>-8.0000000000000002E-3</v>
      </c>
      <c r="AC156" s="264">
        <f t="shared" si="625"/>
        <v>-8.0000000000000002E-3</v>
      </c>
      <c r="AD156" s="264">
        <f t="shared" si="626"/>
        <v>-8.0000000000000002E-3</v>
      </c>
      <c r="AE156" s="264">
        <f t="shared" si="627"/>
        <v>-8.0000000000000002E-3</v>
      </c>
      <c r="AF156" s="264">
        <f t="shared" si="628"/>
        <v>-8.0000000000000002E-3</v>
      </c>
      <c r="AG156" s="264">
        <f t="shared" si="629"/>
        <v>-8.0000000000000002E-3</v>
      </c>
    </row>
    <row r="157" spans="1:33">
      <c r="A157" s="9">
        <f t="shared" si="471"/>
        <v>154</v>
      </c>
      <c r="B157" t="str">
        <f t="shared" si="601"/>
        <v>Commercial - Med./Large</v>
      </c>
      <c r="C157" s="264"/>
      <c r="D157" s="189">
        <f t="shared" si="602"/>
        <v>-8.0000000000000002E-3</v>
      </c>
      <c r="E157" s="264">
        <f t="shared" si="603"/>
        <v>-8.0000000000000002E-3</v>
      </c>
      <c r="F157" s="264">
        <f t="shared" si="604"/>
        <v>-8.0000000000000002E-3</v>
      </c>
      <c r="G157" s="189">
        <f t="shared" si="605"/>
        <v>-8.0000000000000002E-3</v>
      </c>
      <c r="H157" s="264">
        <f t="shared" si="606"/>
        <v>-8.0000000000000002E-3</v>
      </c>
      <c r="I157" s="264">
        <f t="shared" si="607"/>
        <v>-8.0000000000000002E-3</v>
      </c>
      <c r="J157" s="264">
        <f t="shared" si="608"/>
        <v>-8.0000000000000002E-3</v>
      </c>
      <c r="K157" s="264">
        <f t="shared" si="609"/>
        <v>-8.0000000000000002E-3</v>
      </c>
      <c r="L157" s="264">
        <f t="shared" si="610"/>
        <v>-8.0000000000000002E-3</v>
      </c>
      <c r="M157" s="264">
        <f t="shared" si="610"/>
        <v>-8.0000000000000002E-3</v>
      </c>
      <c r="N157" s="264">
        <f t="shared" si="611"/>
        <v>-8.0000000000000002E-3</v>
      </c>
      <c r="O157" s="264">
        <f t="shared" si="612"/>
        <v>-8.0000000000000002E-3</v>
      </c>
      <c r="P157" s="189">
        <f t="shared" si="613"/>
        <v>-8.0000000000000002E-3</v>
      </c>
      <c r="Q157" s="264">
        <f t="shared" si="614"/>
        <v>-8.0000000000000002E-3</v>
      </c>
      <c r="R157" s="264">
        <f t="shared" si="615"/>
        <v>-8.0000000000000002E-3</v>
      </c>
      <c r="S157" s="264">
        <f t="shared" si="616"/>
        <v>-8.0000000000000002E-3</v>
      </c>
      <c r="T157" s="264">
        <f t="shared" si="617"/>
        <v>-8.0000000000000002E-3</v>
      </c>
      <c r="U157" s="189">
        <f>U46</f>
        <v>-8.0000000000000002E-3</v>
      </c>
      <c r="V157" s="264">
        <f t="shared" si="618"/>
        <v>-8.0000000000000002E-3</v>
      </c>
      <c r="W157" s="264">
        <f t="shared" si="619"/>
        <v>-8.0000000000000002E-3</v>
      </c>
      <c r="X157" s="264">
        <f t="shared" si="620"/>
        <v>-8.0000000000000002E-3</v>
      </c>
      <c r="Y157" s="264">
        <f t="shared" si="621"/>
        <v>-8.0000000000000002E-3</v>
      </c>
      <c r="Z157" s="264">
        <f t="shared" si="622"/>
        <v>-8.0000000000000002E-3</v>
      </c>
      <c r="AA157" s="264">
        <f t="shared" si="623"/>
        <v>-8.0000000000000002E-3</v>
      </c>
      <c r="AB157" s="264">
        <f t="shared" si="624"/>
        <v>-8.0000000000000002E-3</v>
      </c>
      <c r="AC157" s="264">
        <f t="shared" si="625"/>
        <v>-8.0000000000000002E-3</v>
      </c>
      <c r="AD157" s="264">
        <f t="shared" si="626"/>
        <v>-8.0000000000000002E-3</v>
      </c>
      <c r="AE157" s="264">
        <f t="shared" si="627"/>
        <v>-8.0000000000000002E-3</v>
      </c>
      <c r="AF157" s="264">
        <f t="shared" si="628"/>
        <v>-8.0000000000000002E-3</v>
      </c>
      <c r="AG157" s="264">
        <f t="shared" si="629"/>
        <v>-8.0000000000000002E-3</v>
      </c>
    </row>
    <row r="158" spans="1:33">
      <c r="A158" s="9">
        <f t="shared" si="471"/>
        <v>155</v>
      </c>
      <c r="B158" t="str">
        <f t="shared" si="601"/>
        <v>Industrial</v>
      </c>
      <c r="C158" s="264"/>
      <c r="D158" s="189">
        <f t="shared" si="602"/>
        <v>-0.01</v>
      </c>
      <c r="E158" s="264">
        <f t="shared" si="603"/>
        <v>-0.01</v>
      </c>
      <c r="F158" s="264">
        <f t="shared" si="604"/>
        <v>-0.01</v>
      </c>
      <c r="G158" s="189">
        <f t="shared" si="605"/>
        <v>-0.01</v>
      </c>
      <c r="H158" s="264">
        <f t="shared" si="606"/>
        <v>-0.01</v>
      </c>
      <c r="I158" s="264">
        <f t="shared" si="607"/>
        <v>-0.01</v>
      </c>
      <c r="J158" s="264">
        <f t="shared" si="608"/>
        <v>-0.01</v>
      </c>
      <c r="K158" s="264">
        <f t="shared" si="609"/>
        <v>-0.01</v>
      </c>
      <c r="L158" s="264">
        <f t="shared" si="610"/>
        <v>-0.01</v>
      </c>
      <c r="M158" s="264">
        <f t="shared" si="610"/>
        <v>-0.01</v>
      </c>
      <c r="N158" s="264">
        <f t="shared" si="611"/>
        <v>-0.01</v>
      </c>
      <c r="O158" s="264">
        <f t="shared" si="612"/>
        <v>-0.01</v>
      </c>
      <c r="P158" s="189">
        <f t="shared" si="613"/>
        <v>-0.01</v>
      </c>
      <c r="Q158" s="264">
        <f t="shared" si="614"/>
        <v>-0.01</v>
      </c>
      <c r="R158" s="264">
        <f t="shared" si="615"/>
        <v>-0.01</v>
      </c>
      <c r="S158" s="264">
        <f t="shared" si="616"/>
        <v>-0.01</v>
      </c>
      <c r="T158" s="264">
        <f t="shared" si="617"/>
        <v>-0.01</v>
      </c>
      <c r="U158" s="189">
        <f>U47</f>
        <v>-0.01</v>
      </c>
      <c r="V158" s="264">
        <f t="shared" si="618"/>
        <v>-0.01</v>
      </c>
      <c r="W158" s="264">
        <f t="shared" si="619"/>
        <v>-0.01</v>
      </c>
      <c r="X158" s="264">
        <f t="shared" si="620"/>
        <v>-0.01</v>
      </c>
      <c r="Y158" s="264">
        <f t="shared" si="621"/>
        <v>-0.01</v>
      </c>
      <c r="Z158" s="264">
        <f t="shared" si="622"/>
        <v>-0.01</v>
      </c>
      <c r="AA158" s="264">
        <f t="shared" si="623"/>
        <v>-0.01</v>
      </c>
      <c r="AB158" s="264">
        <f t="shared" si="624"/>
        <v>-0.01</v>
      </c>
      <c r="AC158" s="264">
        <f t="shared" si="625"/>
        <v>-0.01</v>
      </c>
      <c r="AD158" s="264">
        <f t="shared" si="626"/>
        <v>-0.01</v>
      </c>
      <c r="AE158" s="264">
        <f t="shared" si="627"/>
        <v>-0.01</v>
      </c>
      <c r="AF158" s="264">
        <f t="shared" si="628"/>
        <v>-0.01</v>
      </c>
      <c r="AG158" s="264">
        <f t="shared" si="629"/>
        <v>-0.01</v>
      </c>
    </row>
    <row r="159" spans="1:33">
      <c r="A159" s="9">
        <f t="shared" si="471"/>
        <v>156</v>
      </c>
      <c r="B159" t="str">
        <f t="shared" si="601"/>
        <v>Agriculture</v>
      </c>
      <c r="C159" s="264"/>
      <c r="D159" s="189">
        <f t="shared" si="602"/>
        <v>-5.0000000000000001E-3</v>
      </c>
      <c r="E159" s="264">
        <f t="shared" ref="E159" si="630">D159</f>
        <v>-5.0000000000000001E-3</v>
      </c>
      <c r="F159" s="264">
        <f t="shared" ref="F159" si="631">E159</f>
        <v>-5.0000000000000001E-3</v>
      </c>
      <c r="G159" s="189">
        <f t="shared" si="605"/>
        <v>-5.0000000000000001E-3</v>
      </c>
      <c r="H159" s="264">
        <f t="shared" ref="H159" si="632">G159</f>
        <v>-5.0000000000000001E-3</v>
      </c>
      <c r="I159" s="264">
        <f t="shared" ref="I159" si="633">H159</f>
        <v>-5.0000000000000001E-3</v>
      </c>
      <c r="J159" s="264">
        <f t="shared" ref="J159" si="634">I159</f>
        <v>-5.0000000000000001E-3</v>
      </c>
      <c r="K159" s="264">
        <f t="shared" ref="K159" si="635">J159</f>
        <v>-5.0000000000000001E-3</v>
      </c>
      <c r="L159" s="264">
        <f t="shared" ref="L159:M159" si="636">K159</f>
        <v>-5.0000000000000001E-3</v>
      </c>
      <c r="M159" s="264">
        <f t="shared" si="636"/>
        <v>-5.0000000000000001E-3</v>
      </c>
      <c r="N159" s="264">
        <f t="shared" ref="N159" si="637">M159</f>
        <v>-5.0000000000000001E-3</v>
      </c>
      <c r="O159" s="264">
        <f t="shared" ref="O159" si="638">N159</f>
        <v>-5.0000000000000001E-3</v>
      </c>
      <c r="P159" s="189">
        <f t="shared" si="613"/>
        <v>-5.0000000000000001E-3</v>
      </c>
      <c r="Q159" s="264">
        <f t="shared" ref="Q159" si="639">P159</f>
        <v>-5.0000000000000001E-3</v>
      </c>
      <c r="R159" s="264">
        <f t="shared" ref="R159" si="640">Q159</f>
        <v>-5.0000000000000001E-3</v>
      </c>
      <c r="S159" s="264">
        <f t="shared" ref="S159" si="641">R159</f>
        <v>-5.0000000000000001E-3</v>
      </c>
      <c r="T159" s="264">
        <f t="shared" ref="T159" si="642">S159</f>
        <v>-5.0000000000000001E-3</v>
      </c>
      <c r="U159" s="189">
        <f>U48</f>
        <v>-5.0000000000000001E-3</v>
      </c>
      <c r="V159" s="264">
        <f t="shared" ref="V159" si="643">U159</f>
        <v>-5.0000000000000001E-3</v>
      </c>
      <c r="W159" s="264">
        <f t="shared" ref="W159" si="644">V159</f>
        <v>-5.0000000000000001E-3</v>
      </c>
      <c r="X159" s="264">
        <f t="shared" ref="X159" si="645">W159</f>
        <v>-5.0000000000000001E-3</v>
      </c>
      <c r="Y159" s="264">
        <f t="shared" ref="Y159" si="646">X159</f>
        <v>-5.0000000000000001E-3</v>
      </c>
      <c r="Z159" s="264">
        <f t="shared" ref="Z159" si="647">Y159</f>
        <v>-5.0000000000000001E-3</v>
      </c>
      <c r="AA159" s="264">
        <f t="shared" ref="AA159" si="648">Z159</f>
        <v>-5.0000000000000001E-3</v>
      </c>
      <c r="AB159" s="264">
        <f t="shared" ref="AB159" si="649">AA159</f>
        <v>-5.0000000000000001E-3</v>
      </c>
      <c r="AC159" s="264">
        <f t="shared" ref="AC159" si="650">AB159</f>
        <v>-5.0000000000000001E-3</v>
      </c>
      <c r="AD159" s="264">
        <f t="shared" ref="AD159" si="651">AC159</f>
        <v>-5.0000000000000001E-3</v>
      </c>
      <c r="AE159" s="264">
        <f t="shared" ref="AE159" si="652">AD159</f>
        <v>-5.0000000000000001E-3</v>
      </c>
      <c r="AF159" s="264">
        <f t="shared" ref="AF159" si="653">AE159</f>
        <v>-5.0000000000000001E-3</v>
      </c>
      <c r="AG159" s="264">
        <f t="shared" ref="AG159" si="654">AF159</f>
        <v>-5.0000000000000001E-3</v>
      </c>
    </row>
    <row r="160" spans="1:33">
      <c r="A160" s="9">
        <f t="shared" si="471"/>
        <v>157</v>
      </c>
      <c r="B160" t="str">
        <f t="shared" si="601"/>
        <v>Lighting</v>
      </c>
      <c r="C160" s="264"/>
      <c r="D160" s="189">
        <f t="shared" si="602"/>
        <v>0</v>
      </c>
      <c r="E160" s="264">
        <f t="shared" si="603"/>
        <v>0</v>
      </c>
      <c r="F160" s="264">
        <f t="shared" si="604"/>
        <v>0</v>
      </c>
      <c r="G160" s="189">
        <f t="shared" si="605"/>
        <v>0</v>
      </c>
      <c r="H160" s="264">
        <f t="shared" si="606"/>
        <v>0</v>
      </c>
      <c r="I160" s="264">
        <f t="shared" si="607"/>
        <v>0</v>
      </c>
      <c r="J160" s="264">
        <f t="shared" si="608"/>
        <v>0</v>
      </c>
      <c r="K160" s="264">
        <f t="shared" si="609"/>
        <v>0</v>
      </c>
      <c r="L160" s="264">
        <f t="shared" si="610"/>
        <v>0</v>
      </c>
      <c r="M160" s="264">
        <f t="shared" si="610"/>
        <v>0</v>
      </c>
      <c r="N160" s="264">
        <f t="shared" si="611"/>
        <v>0</v>
      </c>
      <c r="O160" s="264">
        <f t="shared" si="612"/>
        <v>0</v>
      </c>
      <c r="P160" s="189">
        <f t="shared" si="613"/>
        <v>0</v>
      </c>
      <c r="Q160" s="264">
        <f t="shared" si="614"/>
        <v>0</v>
      </c>
      <c r="R160" s="264">
        <f t="shared" si="615"/>
        <v>0</v>
      </c>
      <c r="S160" s="264">
        <f t="shared" si="616"/>
        <v>0</v>
      </c>
      <c r="T160" s="264">
        <f t="shared" si="617"/>
        <v>0</v>
      </c>
      <c r="U160" s="189">
        <f t="shared" ref="U160" si="655">U49</f>
        <v>0</v>
      </c>
      <c r="V160" s="264">
        <f t="shared" si="618"/>
        <v>0</v>
      </c>
      <c r="W160" s="264">
        <f t="shared" si="619"/>
        <v>0</v>
      </c>
      <c r="X160" s="264">
        <f t="shared" si="620"/>
        <v>0</v>
      </c>
      <c r="Y160" s="264">
        <f t="shared" si="621"/>
        <v>0</v>
      </c>
      <c r="Z160" s="264">
        <f t="shared" si="622"/>
        <v>0</v>
      </c>
      <c r="AA160" s="264">
        <f t="shared" si="623"/>
        <v>0</v>
      </c>
      <c r="AB160" s="264">
        <f t="shared" si="624"/>
        <v>0</v>
      </c>
      <c r="AC160" s="264">
        <f t="shared" si="625"/>
        <v>0</v>
      </c>
      <c r="AD160" s="264">
        <f t="shared" si="626"/>
        <v>0</v>
      </c>
      <c r="AE160" s="264">
        <f t="shared" si="627"/>
        <v>0</v>
      </c>
      <c r="AF160" s="264">
        <f t="shared" si="628"/>
        <v>0</v>
      </c>
      <c r="AG160" s="264">
        <f t="shared" si="629"/>
        <v>0</v>
      </c>
    </row>
    <row r="161" spans="1:33">
      <c r="A161" s="9">
        <f t="shared" si="471"/>
        <v>158</v>
      </c>
      <c r="C161" s="264"/>
      <c r="D161" s="189"/>
      <c r="E161" s="264"/>
      <c r="F161" s="264"/>
      <c r="G161" s="189"/>
      <c r="H161" s="264"/>
      <c r="I161" s="264"/>
      <c r="J161" s="264"/>
      <c r="K161" s="264"/>
      <c r="L161" s="264"/>
      <c r="M161" s="189"/>
      <c r="N161" s="264"/>
      <c r="O161" s="264"/>
      <c r="P161" s="264"/>
      <c r="Q161" s="264"/>
      <c r="R161" s="264"/>
      <c r="S161" s="264"/>
      <c r="T161" s="264"/>
      <c r="U161" s="189"/>
      <c r="V161" s="264"/>
      <c r="W161" s="264"/>
      <c r="X161" s="264"/>
      <c r="Y161" s="264"/>
      <c r="Z161" s="264"/>
      <c r="AA161" s="264"/>
      <c r="AB161" s="264"/>
      <c r="AC161" s="264"/>
      <c r="AD161" s="264"/>
      <c r="AE161" s="264"/>
      <c r="AF161" s="264"/>
      <c r="AG161" s="264"/>
    </row>
    <row r="162" spans="1:33">
      <c r="A162" s="9">
        <f t="shared" si="471"/>
        <v>159</v>
      </c>
      <c r="B162" s="265" t="s">
        <v>279</v>
      </c>
      <c r="C162" s="355"/>
      <c r="D162" s="355"/>
      <c r="E162" s="374"/>
      <c r="F162" s="374"/>
      <c r="G162" s="374"/>
      <c r="H162" s="374"/>
      <c r="I162" s="374"/>
      <c r="J162" s="374"/>
      <c r="K162" s="374"/>
      <c r="L162" s="374"/>
      <c r="M162" s="374"/>
      <c r="N162" s="374"/>
      <c r="O162" s="374"/>
      <c r="P162" s="374"/>
      <c r="Q162" s="374"/>
      <c r="R162" s="374"/>
      <c r="S162" s="374"/>
      <c r="T162" s="374"/>
      <c r="U162" s="374"/>
      <c r="V162" s="374"/>
      <c r="W162" s="374"/>
      <c r="X162" s="374"/>
      <c r="Y162" s="374"/>
      <c r="Z162" s="374"/>
      <c r="AA162" s="374"/>
      <c r="AB162" s="374"/>
      <c r="AC162" s="374"/>
      <c r="AD162" s="374"/>
      <c r="AE162" s="374"/>
      <c r="AF162" s="374"/>
      <c r="AG162" s="374"/>
    </row>
    <row r="163" spans="1:33">
      <c r="A163" s="9">
        <f t="shared" si="471"/>
        <v>160</v>
      </c>
      <c r="B163" s="1" t="str">
        <f t="shared" ref="B163:B168" si="656">B155</f>
        <v>Residential</v>
      </c>
      <c r="C163" s="355"/>
      <c r="D163" s="355">
        <f>D147+D155</f>
        <v>0</v>
      </c>
      <c r="E163" s="355">
        <f t="shared" ref="E163:AG163" si="657">E147+E155</f>
        <v>0</v>
      </c>
      <c r="F163" s="355">
        <f t="shared" si="657"/>
        <v>0</v>
      </c>
      <c r="G163" s="355">
        <f t="shared" si="657"/>
        <v>0</v>
      </c>
      <c r="H163" s="355">
        <f t="shared" si="657"/>
        <v>0</v>
      </c>
      <c r="I163" s="355">
        <f t="shared" si="657"/>
        <v>0</v>
      </c>
      <c r="J163" s="355">
        <f t="shared" si="657"/>
        <v>0</v>
      </c>
      <c r="K163" s="355">
        <f t="shared" si="657"/>
        <v>0</v>
      </c>
      <c r="L163" s="355">
        <f t="shared" si="657"/>
        <v>0</v>
      </c>
      <c r="M163" s="355">
        <f t="shared" si="657"/>
        <v>0</v>
      </c>
      <c r="N163" s="355">
        <f t="shared" si="657"/>
        <v>0</v>
      </c>
      <c r="O163" s="355">
        <f t="shared" si="657"/>
        <v>0</v>
      </c>
      <c r="P163" s="355">
        <f t="shared" si="657"/>
        <v>0</v>
      </c>
      <c r="Q163" s="355">
        <f t="shared" si="657"/>
        <v>0</v>
      </c>
      <c r="R163" s="355">
        <f t="shared" si="657"/>
        <v>0</v>
      </c>
      <c r="S163" s="355">
        <f t="shared" si="657"/>
        <v>0</v>
      </c>
      <c r="T163" s="355">
        <f t="shared" si="657"/>
        <v>0</v>
      </c>
      <c r="U163" s="355">
        <f t="shared" si="657"/>
        <v>0</v>
      </c>
      <c r="V163" s="355">
        <f t="shared" si="657"/>
        <v>0</v>
      </c>
      <c r="W163" s="355">
        <f t="shared" si="657"/>
        <v>0</v>
      </c>
      <c r="X163" s="355">
        <f t="shared" si="657"/>
        <v>0</v>
      </c>
      <c r="Y163" s="355">
        <f t="shared" si="657"/>
        <v>0</v>
      </c>
      <c r="Z163" s="355">
        <f t="shared" si="657"/>
        <v>0</v>
      </c>
      <c r="AA163" s="355">
        <f t="shared" si="657"/>
        <v>0</v>
      </c>
      <c r="AB163" s="355">
        <f t="shared" si="657"/>
        <v>0</v>
      </c>
      <c r="AC163" s="355">
        <f t="shared" si="657"/>
        <v>0</v>
      </c>
      <c r="AD163" s="355">
        <f t="shared" si="657"/>
        <v>0</v>
      </c>
      <c r="AE163" s="355">
        <f t="shared" si="657"/>
        <v>0</v>
      </c>
      <c r="AF163" s="355">
        <f t="shared" si="657"/>
        <v>0</v>
      </c>
      <c r="AG163" s="355">
        <f t="shared" si="657"/>
        <v>0</v>
      </c>
    </row>
    <row r="164" spans="1:33">
      <c r="A164" s="9">
        <f t="shared" si="471"/>
        <v>161</v>
      </c>
      <c r="B164" s="1" t="str">
        <f t="shared" si="656"/>
        <v>Commercial - Small</v>
      </c>
      <c r="C164" s="355"/>
      <c r="D164" s="355">
        <f t="shared" ref="D164:AG164" si="658">D148+D156</f>
        <v>6.9999999999999993E-3</v>
      </c>
      <c r="E164" s="355">
        <f t="shared" si="658"/>
        <v>6.9999999999999993E-3</v>
      </c>
      <c r="F164" s="355">
        <f t="shared" si="658"/>
        <v>6.9999999999999993E-3</v>
      </c>
      <c r="G164" s="355">
        <f t="shared" si="658"/>
        <v>6.9999999999999993E-3</v>
      </c>
      <c r="H164" s="355">
        <f t="shared" si="658"/>
        <v>6.9999999999999993E-3</v>
      </c>
      <c r="I164" s="355">
        <f t="shared" si="658"/>
        <v>6.9999999999999993E-3</v>
      </c>
      <c r="J164" s="355">
        <f t="shared" si="658"/>
        <v>6.9999999999999993E-3</v>
      </c>
      <c r="K164" s="355">
        <f t="shared" si="658"/>
        <v>6.9999999999999993E-3</v>
      </c>
      <c r="L164" s="355">
        <f t="shared" si="658"/>
        <v>6.9999999999999993E-3</v>
      </c>
      <c r="M164" s="355">
        <f t="shared" si="658"/>
        <v>6.9999999999999993E-3</v>
      </c>
      <c r="N164" s="355">
        <f t="shared" si="658"/>
        <v>6.9999999999999993E-3</v>
      </c>
      <c r="O164" s="355">
        <f t="shared" si="658"/>
        <v>6.9999999999999993E-3</v>
      </c>
      <c r="P164" s="355">
        <f t="shared" si="658"/>
        <v>6.9999999999999993E-3</v>
      </c>
      <c r="Q164" s="355">
        <f t="shared" si="658"/>
        <v>6.9999999999999993E-3</v>
      </c>
      <c r="R164" s="355">
        <f t="shared" si="658"/>
        <v>6.9999999999999993E-3</v>
      </c>
      <c r="S164" s="355">
        <f t="shared" si="658"/>
        <v>6.9999999999999993E-3</v>
      </c>
      <c r="T164" s="355">
        <f t="shared" si="658"/>
        <v>6.9999999999999993E-3</v>
      </c>
      <c r="U164" s="355">
        <f t="shared" si="658"/>
        <v>6.9999999999999993E-3</v>
      </c>
      <c r="V164" s="355">
        <f t="shared" si="658"/>
        <v>6.9999999999999993E-3</v>
      </c>
      <c r="W164" s="355">
        <f t="shared" si="658"/>
        <v>6.9999999999999993E-3</v>
      </c>
      <c r="X164" s="355">
        <f t="shared" si="658"/>
        <v>6.9999999999999993E-3</v>
      </c>
      <c r="Y164" s="355">
        <f t="shared" si="658"/>
        <v>6.9999999999999993E-3</v>
      </c>
      <c r="Z164" s="355">
        <f t="shared" si="658"/>
        <v>6.9999999999999993E-3</v>
      </c>
      <c r="AA164" s="355">
        <f t="shared" si="658"/>
        <v>6.9999999999999993E-3</v>
      </c>
      <c r="AB164" s="355">
        <f t="shared" si="658"/>
        <v>6.9999999999999993E-3</v>
      </c>
      <c r="AC164" s="355">
        <f t="shared" si="658"/>
        <v>6.9999999999999993E-3</v>
      </c>
      <c r="AD164" s="355">
        <f t="shared" si="658"/>
        <v>6.9999999999999993E-3</v>
      </c>
      <c r="AE164" s="355">
        <f t="shared" si="658"/>
        <v>6.9999999999999993E-3</v>
      </c>
      <c r="AF164" s="355">
        <f t="shared" si="658"/>
        <v>6.9999999999999993E-3</v>
      </c>
      <c r="AG164" s="355">
        <f t="shared" si="658"/>
        <v>6.9999999999999993E-3</v>
      </c>
    </row>
    <row r="165" spans="1:33">
      <c r="A165" s="9">
        <f t="shared" si="471"/>
        <v>162</v>
      </c>
      <c r="B165" s="1" t="str">
        <f t="shared" si="656"/>
        <v>Commercial - Med./Large</v>
      </c>
      <c r="C165" s="355"/>
      <c r="D165" s="355">
        <f t="shared" ref="D165:AG165" si="659">D149+D157</f>
        <v>6.9999999999999993E-3</v>
      </c>
      <c r="E165" s="355">
        <f t="shared" si="659"/>
        <v>6.9999999999999993E-3</v>
      </c>
      <c r="F165" s="355">
        <f t="shared" si="659"/>
        <v>6.9999999999999993E-3</v>
      </c>
      <c r="G165" s="355">
        <f t="shared" si="659"/>
        <v>6.9999999999999993E-3</v>
      </c>
      <c r="H165" s="355">
        <f t="shared" si="659"/>
        <v>6.9999999999999993E-3</v>
      </c>
      <c r="I165" s="355">
        <f t="shared" si="659"/>
        <v>6.9999999999999993E-3</v>
      </c>
      <c r="J165" s="355">
        <f t="shared" si="659"/>
        <v>6.9999999999999993E-3</v>
      </c>
      <c r="K165" s="355">
        <f t="shared" si="659"/>
        <v>6.9999999999999993E-3</v>
      </c>
      <c r="L165" s="355">
        <f t="shared" si="659"/>
        <v>6.9999999999999993E-3</v>
      </c>
      <c r="M165" s="355">
        <f t="shared" si="659"/>
        <v>6.9999999999999993E-3</v>
      </c>
      <c r="N165" s="355">
        <f t="shared" si="659"/>
        <v>6.9999999999999993E-3</v>
      </c>
      <c r="O165" s="355">
        <f t="shared" si="659"/>
        <v>6.9999999999999993E-3</v>
      </c>
      <c r="P165" s="355">
        <f t="shared" si="659"/>
        <v>6.9999999999999993E-3</v>
      </c>
      <c r="Q165" s="355">
        <f t="shared" si="659"/>
        <v>6.9999999999999993E-3</v>
      </c>
      <c r="R165" s="355">
        <f t="shared" si="659"/>
        <v>6.9999999999999993E-3</v>
      </c>
      <c r="S165" s="355">
        <f t="shared" si="659"/>
        <v>6.9999999999999993E-3</v>
      </c>
      <c r="T165" s="355">
        <f t="shared" si="659"/>
        <v>6.9999999999999993E-3</v>
      </c>
      <c r="U165" s="355">
        <f t="shared" si="659"/>
        <v>6.9999999999999993E-3</v>
      </c>
      <c r="V165" s="355">
        <f t="shared" si="659"/>
        <v>6.9999999999999993E-3</v>
      </c>
      <c r="W165" s="355">
        <f t="shared" si="659"/>
        <v>6.9999999999999993E-3</v>
      </c>
      <c r="X165" s="355">
        <f t="shared" si="659"/>
        <v>6.9999999999999993E-3</v>
      </c>
      <c r="Y165" s="355">
        <f t="shared" si="659"/>
        <v>6.9999999999999993E-3</v>
      </c>
      <c r="Z165" s="355">
        <f t="shared" si="659"/>
        <v>6.9999999999999993E-3</v>
      </c>
      <c r="AA165" s="355">
        <f t="shared" si="659"/>
        <v>6.9999999999999993E-3</v>
      </c>
      <c r="AB165" s="355">
        <f t="shared" si="659"/>
        <v>6.9999999999999993E-3</v>
      </c>
      <c r="AC165" s="355">
        <f t="shared" si="659"/>
        <v>6.9999999999999993E-3</v>
      </c>
      <c r="AD165" s="355">
        <f t="shared" si="659"/>
        <v>6.9999999999999993E-3</v>
      </c>
      <c r="AE165" s="355">
        <f t="shared" si="659"/>
        <v>6.9999999999999993E-3</v>
      </c>
      <c r="AF165" s="355">
        <f t="shared" si="659"/>
        <v>6.9999999999999993E-3</v>
      </c>
      <c r="AG165" s="355">
        <f t="shared" si="659"/>
        <v>6.9999999999999993E-3</v>
      </c>
    </row>
    <row r="166" spans="1:33">
      <c r="A166" s="9">
        <f t="shared" si="471"/>
        <v>163</v>
      </c>
      <c r="B166" s="1" t="str">
        <f t="shared" si="656"/>
        <v>Industrial</v>
      </c>
      <c r="C166" s="355"/>
      <c r="D166" s="355">
        <f t="shared" ref="D166:AG167" si="660">D150+D158</f>
        <v>0</v>
      </c>
      <c r="E166" s="355">
        <f t="shared" si="660"/>
        <v>0</v>
      </c>
      <c r="F166" s="355">
        <f t="shared" si="660"/>
        <v>0</v>
      </c>
      <c r="G166" s="355">
        <f t="shared" si="660"/>
        <v>0</v>
      </c>
      <c r="H166" s="355">
        <f t="shared" si="660"/>
        <v>0</v>
      </c>
      <c r="I166" s="355">
        <f t="shared" si="660"/>
        <v>0</v>
      </c>
      <c r="J166" s="355">
        <f t="shared" si="660"/>
        <v>0</v>
      </c>
      <c r="K166" s="355">
        <f t="shared" si="660"/>
        <v>0</v>
      </c>
      <c r="L166" s="355">
        <f t="shared" si="660"/>
        <v>0</v>
      </c>
      <c r="M166" s="355">
        <f t="shared" si="660"/>
        <v>0</v>
      </c>
      <c r="N166" s="355">
        <f t="shared" si="660"/>
        <v>0</v>
      </c>
      <c r="O166" s="355">
        <f t="shared" si="660"/>
        <v>0</v>
      </c>
      <c r="P166" s="355">
        <f t="shared" si="660"/>
        <v>0</v>
      </c>
      <c r="Q166" s="355">
        <f t="shared" si="660"/>
        <v>0</v>
      </c>
      <c r="R166" s="355">
        <f t="shared" si="660"/>
        <v>0</v>
      </c>
      <c r="S166" s="355">
        <f t="shared" si="660"/>
        <v>0</v>
      </c>
      <c r="T166" s="355">
        <f t="shared" si="660"/>
        <v>0</v>
      </c>
      <c r="U166" s="355">
        <f t="shared" si="660"/>
        <v>0</v>
      </c>
      <c r="V166" s="355">
        <f t="shared" si="660"/>
        <v>0</v>
      </c>
      <c r="W166" s="355">
        <f t="shared" si="660"/>
        <v>0</v>
      </c>
      <c r="X166" s="355">
        <f t="shared" si="660"/>
        <v>0</v>
      </c>
      <c r="Y166" s="355">
        <f t="shared" si="660"/>
        <v>0</v>
      </c>
      <c r="Z166" s="355">
        <f t="shared" si="660"/>
        <v>0</v>
      </c>
      <c r="AA166" s="355">
        <f t="shared" si="660"/>
        <v>0</v>
      </c>
      <c r="AB166" s="355">
        <f t="shared" si="660"/>
        <v>0</v>
      </c>
      <c r="AC166" s="355">
        <f t="shared" si="660"/>
        <v>0</v>
      </c>
      <c r="AD166" s="355">
        <f t="shared" si="660"/>
        <v>0</v>
      </c>
      <c r="AE166" s="355">
        <f t="shared" si="660"/>
        <v>0</v>
      </c>
      <c r="AF166" s="355">
        <f t="shared" si="660"/>
        <v>0</v>
      </c>
      <c r="AG166" s="355">
        <f t="shared" si="660"/>
        <v>0</v>
      </c>
    </row>
    <row r="167" spans="1:33">
      <c r="A167" s="9">
        <f t="shared" si="471"/>
        <v>164</v>
      </c>
      <c r="B167" s="1" t="str">
        <f t="shared" si="656"/>
        <v>Agriculture</v>
      </c>
      <c r="C167" s="355"/>
      <c r="D167" s="355">
        <f t="shared" si="660"/>
        <v>5.0000000000000001E-3</v>
      </c>
      <c r="E167" s="355">
        <f t="shared" si="660"/>
        <v>5.0000000000000001E-3</v>
      </c>
      <c r="F167" s="355">
        <f t="shared" si="660"/>
        <v>5.0000000000000001E-3</v>
      </c>
      <c r="G167" s="355">
        <f t="shared" si="660"/>
        <v>5.0000000000000001E-3</v>
      </c>
      <c r="H167" s="355">
        <f t="shared" si="660"/>
        <v>5.0000000000000001E-3</v>
      </c>
      <c r="I167" s="355">
        <f t="shared" si="660"/>
        <v>5.0000000000000001E-3</v>
      </c>
      <c r="J167" s="355">
        <f t="shared" si="660"/>
        <v>5.0000000000000001E-3</v>
      </c>
      <c r="K167" s="355">
        <f t="shared" si="660"/>
        <v>5.0000000000000001E-3</v>
      </c>
      <c r="L167" s="355">
        <f t="shared" si="660"/>
        <v>5.0000000000000001E-3</v>
      </c>
      <c r="M167" s="355">
        <f t="shared" si="660"/>
        <v>5.0000000000000001E-3</v>
      </c>
      <c r="N167" s="355">
        <f t="shared" si="660"/>
        <v>5.0000000000000001E-3</v>
      </c>
      <c r="O167" s="355">
        <f t="shared" si="660"/>
        <v>5.0000000000000001E-3</v>
      </c>
      <c r="P167" s="355">
        <f t="shared" si="660"/>
        <v>5.0000000000000001E-3</v>
      </c>
      <c r="Q167" s="355">
        <f t="shared" si="660"/>
        <v>5.0000000000000001E-3</v>
      </c>
      <c r="R167" s="355">
        <f t="shared" si="660"/>
        <v>5.0000000000000001E-3</v>
      </c>
      <c r="S167" s="355">
        <f t="shared" si="660"/>
        <v>5.0000000000000001E-3</v>
      </c>
      <c r="T167" s="355">
        <f t="shared" si="660"/>
        <v>5.0000000000000001E-3</v>
      </c>
      <c r="U167" s="355">
        <f t="shared" si="660"/>
        <v>5.0000000000000001E-3</v>
      </c>
      <c r="V167" s="355">
        <f t="shared" si="660"/>
        <v>5.0000000000000001E-3</v>
      </c>
      <c r="W167" s="355">
        <f t="shared" si="660"/>
        <v>5.0000000000000001E-3</v>
      </c>
      <c r="X167" s="355">
        <f t="shared" si="660"/>
        <v>5.0000000000000001E-3</v>
      </c>
      <c r="Y167" s="355">
        <f t="shared" si="660"/>
        <v>5.0000000000000001E-3</v>
      </c>
      <c r="Z167" s="355">
        <f t="shared" si="660"/>
        <v>5.0000000000000001E-3</v>
      </c>
      <c r="AA167" s="355">
        <f t="shared" si="660"/>
        <v>5.0000000000000001E-3</v>
      </c>
      <c r="AB167" s="355">
        <f t="shared" si="660"/>
        <v>5.0000000000000001E-3</v>
      </c>
      <c r="AC167" s="355">
        <f t="shared" si="660"/>
        <v>5.0000000000000001E-3</v>
      </c>
      <c r="AD167" s="355">
        <f t="shared" si="660"/>
        <v>5.0000000000000001E-3</v>
      </c>
      <c r="AE167" s="355">
        <f t="shared" si="660"/>
        <v>5.0000000000000001E-3</v>
      </c>
      <c r="AF167" s="355">
        <f t="shared" si="660"/>
        <v>5.0000000000000001E-3</v>
      </c>
      <c r="AG167" s="355">
        <f t="shared" si="660"/>
        <v>5.0000000000000001E-3</v>
      </c>
    </row>
    <row r="168" spans="1:33">
      <c r="A168" s="9">
        <f t="shared" si="471"/>
        <v>165</v>
      </c>
      <c r="B168" s="1" t="str">
        <f t="shared" si="656"/>
        <v>Lighting</v>
      </c>
      <c r="C168" s="355"/>
      <c r="D168" s="355">
        <f t="shared" ref="D168:AG168" si="661">D152+D160</f>
        <v>0</v>
      </c>
      <c r="E168" s="355">
        <f t="shared" si="661"/>
        <v>0</v>
      </c>
      <c r="F168" s="355">
        <f t="shared" si="661"/>
        <v>0</v>
      </c>
      <c r="G168" s="355">
        <f t="shared" si="661"/>
        <v>0</v>
      </c>
      <c r="H168" s="355">
        <f t="shared" si="661"/>
        <v>0</v>
      </c>
      <c r="I168" s="355">
        <f t="shared" si="661"/>
        <v>0</v>
      </c>
      <c r="J168" s="355">
        <f t="shared" si="661"/>
        <v>0</v>
      </c>
      <c r="K168" s="355">
        <f t="shared" si="661"/>
        <v>0</v>
      </c>
      <c r="L168" s="355">
        <f t="shared" si="661"/>
        <v>0</v>
      </c>
      <c r="M168" s="355">
        <f t="shared" si="661"/>
        <v>0</v>
      </c>
      <c r="N168" s="355">
        <f t="shared" si="661"/>
        <v>0</v>
      </c>
      <c r="O168" s="355">
        <f t="shared" si="661"/>
        <v>0</v>
      </c>
      <c r="P168" s="355">
        <f t="shared" si="661"/>
        <v>0</v>
      </c>
      <c r="Q168" s="355">
        <f t="shared" si="661"/>
        <v>0</v>
      </c>
      <c r="R168" s="355">
        <f t="shared" si="661"/>
        <v>0</v>
      </c>
      <c r="S168" s="355">
        <f t="shared" si="661"/>
        <v>0</v>
      </c>
      <c r="T168" s="355">
        <f t="shared" si="661"/>
        <v>0</v>
      </c>
      <c r="U168" s="355">
        <f t="shared" si="661"/>
        <v>0</v>
      </c>
      <c r="V168" s="355">
        <f t="shared" si="661"/>
        <v>0</v>
      </c>
      <c r="W168" s="355">
        <f t="shared" si="661"/>
        <v>0</v>
      </c>
      <c r="X168" s="355">
        <f t="shared" si="661"/>
        <v>0</v>
      </c>
      <c r="Y168" s="355">
        <f t="shared" si="661"/>
        <v>0</v>
      </c>
      <c r="Z168" s="355">
        <f t="shared" si="661"/>
        <v>0</v>
      </c>
      <c r="AA168" s="355">
        <f t="shared" si="661"/>
        <v>0</v>
      </c>
      <c r="AB168" s="355">
        <f t="shared" si="661"/>
        <v>0</v>
      </c>
      <c r="AC168" s="355">
        <f t="shared" si="661"/>
        <v>0</v>
      </c>
      <c r="AD168" s="355">
        <f t="shared" si="661"/>
        <v>0</v>
      </c>
      <c r="AE168" s="355">
        <f t="shared" si="661"/>
        <v>0</v>
      </c>
      <c r="AF168" s="355">
        <f t="shared" si="661"/>
        <v>0</v>
      </c>
      <c r="AG168" s="355">
        <f t="shared" si="661"/>
        <v>0</v>
      </c>
    </row>
    <row r="169" spans="1:33">
      <c r="A169" s="9">
        <f t="shared" si="471"/>
        <v>166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33">
      <c r="A170" s="9">
        <f t="shared" si="471"/>
        <v>167</v>
      </c>
      <c r="B170" s="265" t="s">
        <v>202</v>
      </c>
      <c r="C170" s="272">
        <v>2023</v>
      </c>
      <c r="D170" s="272">
        <v>2024</v>
      </c>
      <c r="E170" s="207">
        <v>2025</v>
      </c>
      <c r="F170" s="207">
        <f t="shared" ref="F170:AG170" si="662">E170+1</f>
        <v>2026</v>
      </c>
      <c r="G170" s="207">
        <f t="shared" si="662"/>
        <v>2027</v>
      </c>
      <c r="H170" s="207">
        <f t="shared" si="662"/>
        <v>2028</v>
      </c>
      <c r="I170" s="207">
        <f t="shared" si="662"/>
        <v>2029</v>
      </c>
      <c r="J170" s="207">
        <f t="shared" si="662"/>
        <v>2030</v>
      </c>
      <c r="K170" s="207">
        <f t="shared" si="662"/>
        <v>2031</v>
      </c>
      <c r="L170" s="207">
        <f t="shared" si="662"/>
        <v>2032</v>
      </c>
      <c r="M170" s="207">
        <f t="shared" si="662"/>
        <v>2033</v>
      </c>
      <c r="N170" s="207">
        <f t="shared" si="662"/>
        <v>2034</v>
      </c>
      <c r="O170" s="207">
        <f t="shared" si="662"/>
        <v>2035</v>
      </c>
      <c r="P170" s="207">
        <f t="shared" si="662"/>
        <v>2036</v>
      </c>
      <c r="Q170" s="207">
        <f t="shared" si="662"/>
        <v>2037</v>
      </c>
      <c r="R170" s="207">
        <f t="shared" si="662"/>
        <v>2038</v>
      </c>
      <c r="S170" s="207">
        <f t="shared" si="662"/>
        <v>2039</v>
      </c>
      <c r="T170" s="207">
        <f t="shared" si="662"/>
        <v>2040</v>
      </c>
      <c r="U170" s="207">
        <f t="shared" si="662"/>
        <v>2041</v>
      </c>
      <c r="V170" s="207">
        <f t="shared" si="662"/>
        <v>2042</v>
      </c>
      <c r="W170" s="207">
        <f t="shared" si="662"/>
        <v>2043</v>
      </c>
      <c r="X170" s="207">
        <f t="shared" si="662"/>
        <v>2044</v>
      </c>
      <c r="Y170" s="207">
        <f t="shared" si="662"/>
        <v>2045</v>
      </c>
      <c r="Z170" s="207">
        <f t="shared" si="662"/>
        <v>2046</v>
      </c>
      <c r="AA170" s="207">
        <f t="shared" si="662"/>
        <v>2047</v>
      </c>
      <c r="AB170" s="207">
        <f t="shared" si="662"/>
        <v>2048</v>
      </c>
      <c r="AC170" s="207">
        <f t="shared" si="662"/>
        <v>2049</v>
      </c>
      <c r="AD170" s="207">
        <f t="shared" si="662"/>
        <v>2050</v>
      </c>
      <c r="AE170" s="207">
        <f t="shared" si="662"/>
        <v>2051</v>
      </c>
      <c r="AF170" s="207">
        <f t="shared" si="662"/>
        <v>2052</v>
      </c>
      <c r="AG170" s="207">
        <f t="shared" si="662"/>
        <v>2053</v>
      </c>
    </row>
    <row r="171" spans="1:33">
      <c r="A171" s="9">
        <f t="shared" si="471"/>
        <v>168</v>
      </c>
      <c r="B171" t="str">
        <f t="shared" ref="B171:B176" si="663">B147</f>
        <v>Residential</v>
      </c>
      <c r="C171" s="8">
        <f t="shared" ref="C171:AG171" si="664">C112*C139</f>
        <v>2820426.8309085234</v>
      </c>
      <c r="D171" s="8">
        <f t="shared" si="664"/>
        <v>2848668.0173977283</v>
      </c>
      <c r="E171" s="8">
        <f t="shared" si="664"/>
        <v>2874306.0295543079</v>
      </c>
      <c r="F171" s="8">
        <f t="shared" si="664"/>
        <v>2900174.7838202962</v>
      </c>
      <c r="G171" s="8">
        <f t="shared" si="664"/>
        <v>2926276.3568746783</v>
      </c>
      <c r="H171" s="8">
        <f t="shared" si="664"/>
        <v>2952612.8440865497</v>
      </c>
      <c r="I171" s="8">
        <f t="shared" si="664"/>
        <v>2979186.3596833283</v>
      </c>
      <c r="J171" s="8">
        <f t="shared" si="664"/>
        <v>3005999.0369204781</v>
      </c>
      <c r="K171" s="8">
        <f t="shared" si="664"/>
        <v>3033053.0282527618</v>
      </c>
      <c r="L171" s="8">
        <f t="shared" si="664"/>
        <v>3060350.5055070361</v>
      </c>
      <c r="M171" s="8">
        <f t="shared" si="664"/>
        <v>3087893.6600565994</v>
      </c>
      <c r="N171" s="8">
        <f t="shared" si="664"/>
        <v>3115684.702997108</v>
      </c>
      <c r="O171" s="8">
        <f t="shared" si="664"/>
        <v>3143725.8653240819</v>
      </c>
      <c r="P171" s="8">
        <f t="shared" si="664"/>
        <v>3168875.6722466745</v>
      </c>
      <c r="Q171" s="8">
        <f t="shared" si="664"/>
        <v>3194226.677624648</v>
      </c>
      <c r="R171" s="8">
        <f t="shared" si="664"/>
        <v>3219780.491045645</v>
      </c>
      <c r="S171" s="8">
        <f t="shared" si="664"/>
        <v>3245538.7349740099</v>
      </c>
      <c r="T171" s="8">
        <f t="shared" si="664"/>
        <v>3271503.0448538018</v>
      </c>
      <c r="U171" s="8">
        <f t="shared" si="664"/>
        <v>3297675.0692126327</v>
      </c>
      <c r="V171" s="8">
        <f t="shared" si="664"/>
        <v>3324056.4697663337</v>
      </c>
      <c r="W171" s="8">
        <f t="shared" si="664"/>
        <v>3350648.9215244642</v>
      </c>
      <c r="X171" s="8">
        <f t="shared" si="664"/>
        <v>3377454.1128966603</v>
      </c>
      <c r="Y171" s="8">
        <f t="shared" si="664"/>
        <v>3404473.7457998334</v>
      </c>
      <c r="Z171" s="8">
        <f t="shared" si="664"/>
        <v>3431709.5357662323</v>
      </c>
      <c r="AA171" s="8">
        <f t="shared" si="664"/>
        <v>3459163.212052362</v>
      </c>
      <c r="AB171" s="8">
        <f t="shared" si="664"/>
        <v>3486836.5177487805</v>
      </c>
      <c r="AC171" s="8">
        <f t="shared" si="664"/>
        <v>3514731.2098907707</v>
      </c>
      <c r="AD171" s="8">
        <f t="shared" si="664"/>
        <v>3542849.0595698971</v>
      </c>
      <c r="AE171" s="8">
        <f t="shared" si="664"/>
        <v>3571191.8520464562</v>
      </c>
      <c r="AF171" s="8">
        <f t="shared" si="664"/>
        <v>3599761.3868628279</v>
      </c>
      <c r="AG171" s="8">
        <f t="shared" si="664"/>
        <v>3628559.4779577306</v>
      </c>
    </row>
    <row r="172" spans="1:33">
      <c r="A172" s="9">
        <f t="shared" si="471"/>
        <v>169</v>
      </c>
      <c r="B172" t="str">
        <f t="shared" si="663"/>
        <v>Commercial - Small</v>
      </c>
      <c r="C172" s="8">
        <f t="shared" ref="C172:AG172" si="665">C113*C140</f>
        <v>3567995.8499554722</v>
      </c>
      <c r="D172" s="8">
        <f t="shared" si="665"/>
        <v>3602208.8423497933</v>
      </c>
      <c r="E172" s="8">
        <f t="shared" si="665"/>
        <v>3634679.1528547341</v>
      </c>
      <c r="F172" s="8">
        <f t="shared" si="665"/>
        <v>3667442.1507385662</v>
      </c>
      <c r="G172" s="8">
        <f t="shared" si="665"/>
        <v>3700500.4742853232</v>
      </c>
      <c r="H172" s="8">
        <f t="shared" si="665"/>
        <v>3733856.7855605311</v>
      </c>
      <c r="I172" s="8">
        <f t="shared" si="665"/>
        <v>3767513.7706255731</v>
      </c>
      <c r="J172" s="8">
        <f t="shared" si="665"/>
        <v>3801474.1397539922</v>
      </c>
      <c r="K172" s="8">
        <f t="shared" si="665"/>
        <v>3835740.6276497343</v>
      </c>
      <c r="L172" s="8">
        <f t="shared" si="665"/>
        <v>3870315.9936673683</v>
      </c>
      <c r="M172" s="8">
        <f t="shared" si="665"/>
        <v>3905203.0220342856</v>
      </c>
      <c r="N172" s="8">
        <f t="shared" si="665"/>
        <v>3940404.5220749029</v>
      </c>
      <c r="O172" s="8">
        <f t="shared" si="665"/>
        <v>3975923.3284368855</v>
      </c>
      <c r="P172" s="8">
        <f t="shared" si="665"/>
        <v>4011762.3013194152</v>
      </c>
      <c r="Q172" s="8">
        <f t="shared" si="665"/>
        <v>4047924.3267035079</v>
      </c>
      <c r="R172" s="8">
        <f t="shared" si="665"/>
        <v>4084412.3165844129</v>
      </c>
      <c r="S172" s="8">
        <f t="shared" si="665"/>
        <v>4121229.2092061047</v>
      </c>
      <c r="T172" s="8">
        <f t="shared" si="665"/>
        <v>4158377.9692978882</v>
      </c>
      <c r="U172" s="8">
        <f t="shared" si="665"/>
        <v>4195861.588313139</v>
      </c>
      <c r="V172" s="8">
        <f t="shared" si="665"/>
        <v>4233683.0846701935</v>
      </c>
      <c r="W172" s="8">
        <f t="shared" si="665"/>
        <v>4271845.5039954111</v>
      </c>
      <c r="X172" s="8">
        <f t="shared" si="665"/>
        <v>4310351.9193684254</v>
      </c>
      <c r="Y172" s="8">
        <f t="shared" si="665"/>
        <v>4349205.4315696107</v>
      </c>
      <c r="Z172" s="8">
        <f t="shared" si="665"/>
        <v>4388409.1693297792</v>
      </c>
      <c r="AA172" s="8">
        <f t="shared" si="665"/>
        <v>4427966.2895821175</v>
      </c>
      <c r="AB172" s="8">
        <f t="shared" si="665"/>
        <v>4467879.9777164105</v>
      </c>
      <c r="AC172" s="8">
        <f t="shared" si="665"/>
        <v>4508153.4478355469</v>
      </c>
      <c r="AD172" s="8">
        <f t="shared" si="665"/>
        <v>4548789.9430143358</v>
      </c>
      <c r="AE172" s="8">
        <f t="shared" si="665"/>
        <v>4589792.7355606668</v>
      </c>
      <c r="AF172" s="8">
        <f t="shared" si="665"/>
        <v>4631165.1272790097</v>
      </c>
      <c r="AG172" s="8">
        <f t="shared" si="665"/>
        <v>4672910.4497363027</v>
      </c>
    </row>
    <row r="173" spans="1:33">
      <c r="A173" s="9">
        <f t="shared" si="471"/>
        <v>170</v>
      </c>
      <c r="B173" t="str">
        <f t="shared" si="663"/>
        <v>Commercial - Med./Large</v>
      </c>
      <c r="C173" s="8">
        <f t="shared" ref="C173:AG173" si="666">C114*C141</f>
        <v>396990.94664369297</v>
      </c>
      <c r="D173" s="8">
        <f t="shared" si="666"/>
        <v>400797.63499460695</v>
      </c>
      <c r="E173" s="8">
        <f t="shared" si="666"/>
        <v>404410.42487644829</v>
      </c>
      <c r="F173" s="8">
        <f t="shared" si="666"/>
        <v>408055.78044628457</v>
      </c>
      <c r="G173" s="8">
        <f t="shared" si="666"/>
        <v>411733.99525122734</v>
      </c>
      <c r="H173" s="8">
        <f t="shared" si="666"/>
        <v>415445.3654844219</v>
      </c>
      <c r="I173" s="8">
        <f t="shared" si="666"/>
        <v>419190.19000889844</v>
      </c>
      <c r="J173" s="8">
        <f t="shared" si="666"/>
        <v>422968.77038163866</v>
      </c>
      <c r="K173" s="8">
        <f t="shared" si="666"/>
        <v>426781.4108778587</v>
      </c>
      <c r="L173" s="8">
        <f t="shared" si="666"/>
        <v>430628.41851551167</v>
      </c>
      <c r="M173" s="8">
        <f t="shared" si="666"/>
        <v>434510.10308001045</v>
      </c>
      <c r="N173" s="8">
        <f t="shared" si="666"/>
        <v>438426.77714917366</v>
      </c>
      <c r="O173" s="8">
        <f t="shared" si="666"/>
        <v>442378.75611839624</v>
      </c>
      <c r="P173" s="8">
        <f t="shared" si="666"/>
        <v>446366.35822604742</v>
      </c>
      <c r="Q173" s="8">
        <f t="shared" si="666"/>
        <v>450389.904579097</v>
      </c>
      <c r="R173" s="8">
        <f t="shared" si="666"/>
        <v>454449.71917897288</v>
      </c>
      <c r="S173" s="8">
        <f t="shared" si="666"/>
        <v>458546.12894765218</v>
      </c>
      <c r="T173" s="8">
        <f t="shared" si="666"/>
        <v>462679.46375398623</v>
      </c>
      <c r="U173" s="8">
        <f t="shared" si="666"/>
        <v>466850.05644026469</v>
      </c>
      <c r="V173" s="8">
        <f t="shared" si="666"/>
        <v>471058.24284901714</v>
      </c>
      <c r="W173" s="8">
        <f t="shared" si="666"/>
        <v>475304.36185005819</v>
      </c>
      <c r="X173" s="8">
        <f t="shared" si="666"/>
        <v>479588.75536777452</v>
      </c>
      <c r="Y173" s="8">
        <f t="shared" si="666"/>
        <v>483911.76840865955</v>
      </c>
      <c r="Z173" s="8">
        <f t="shared" si="666"/>
        <v>488273.74908909516</v>
      </c>
      <c r="AA173" s="8">
        <f t="shared" si="666"/>
        <v>492675.04866338422</v>
      </c>
      <c r="AB173" s="8">
        <f t="shared" si="666"/>
        <v>497116.02155203599</v>
      </c>
      <c r="AC173" s="8">
        <f t="shared" si="666"/>
        <v>501597.02537030604</v>
      </c>
      <c r="AD173" s="8">
        <f t="shared" si="666"/>
        <v>506118.42095699394</v>
      </c>
      <c r="AE173" s="8">
        <f t="shared" si="666"/>
        <v>510680.57240350026</v>
      </c>
      <c r="AF173" s="8">
        <f t="shared" si="666"/>
        <v>515283.84708314529</v>
      </c>
      <c r="AG173" s="8">
        <f t="shared" si="666"/>
        <v>519928.61568075273</v>
      </c>
    </row>
    <row r="174" spans="1:33">
      <c r="A174" s="9">
        <f t="shared" si="471"/>
        <v>171</v>
      </c>
      <c r="B174" t="str">
        <f t="shared" si="663"/>
        <v>Industrial</v>
      </c>
      <c r="C174" s="8">
        <f t="shared" ref="C174:AG175" si="667">C115*C142</f>
        <v>483677.44935030874</v>
      </c>
      <c r="D174" s="8">
        <f t="shared" si="667"/>
        <v>483677.44935030874</v>
      </c>
      <c r="E174" s="8">
        <f t="shared" si="667"/>
        <v>483677.44935030874</v>
      </c>
      <c r="F174" s="8">
        <f t="shared" si="667"/>
        <v>483677.44935030874</v>
      </c>
      <c r="G174" s="8">
        <f t="shared" si="667"/>
        <v>483677.44935030874</v>
      </c>
      <c r="H174" s="8">
        <f t="shared" si="667"/>
        <v>483677.44935030874</v>
      </c>
      <c r="I174" s="8">
        <f t="shared" si="667"/>
        <v>483677.44935030874</v>
      </c>
      <c r="J174" s="8">
        <f t="shared" si="667"/>
        <v>483677.44935030874</v>
      </c>
      <c r="K174" s="8">
        <f t="shared" si="667"/>
        <v>483677.44935030874</v>
      </c>
      <c r="L174" s="8">
        <f t="shared" si="667"/>
        <v>483677.44935030874</v>
      </c>
      <c r="M174" s="8">
        <f t="shared" si="667"/>
        <v>483677.44935030874</v>
      </c>
      <c r="N174" s="8">
        <f t="shared" si="667"/>
        <v>483677.44935030874</v>
      </c>
      <c r="O174" s="8">
        <f t="shared" si="667"/>
        <v>483677.44935030874</v>
      </c>
      <c r="P174" s="8">
        <f t="shared" si="667"/>
        <v>483677.44935030874</v>
      </c>
      <c r="Q174" s="8">
        <f t="shared" si="667"/>
        <v>483677.44935030874</v>
      </c>
      <c r="R174" s="8">
        <f t="shared" si="667"/>
        <v>483677.44935030874</v>
      </c>
      <c r="S174" s="8">
        <f t="shared" si="667"/>
        <v>483677.44935030874</v>
      </c>
      <c r="T174" s="8">
        <f t="shared" si="667"/>
        <v>483677.44935030874</v>
      </c>
      <c r="U174" s="8">
        <f t="shared" si="667"/>
        <v>483677.44935030874</v>
      </c>
      <c r="V174" s="8">
        <f t="shared" si="667"/>
        <v>483677.44935030874</v>
      </c>
      <c r="W174" s="8">
        <f t="shared" si="667"/>
        <v>483677.44935030874</v>
      </c>
      <c r="X174" s="8">
        <f t="shared" si="667"/>
        <v>483677.44935030874</v>
      </c>
      <c r="Y174" s="8">
        <f t="shared" si="667"/>
        <v>483677.44935030874</v>
      </c>
      <c r="Z174" s="8">
        <f t="shared" si="667"/>
        <v>483677.44935030874</v>
      </c>
      <c r="AA174" s="8">
        <f t="shared" si="667"/>
        <v>483677.44935030874</v>
      </c>
      <c r="AB174" s="8">
        <f t="shared" si="667"/>
        <v>483677.44935030874</v>
      </c>
      <c r="AC174" s="8">
        <f t="shared" si="667"/>
        <v>483677.44935030874</v>
      </c>
      <c r="AD174" s="8">
        <f t="shared" si="667"/>
        <v>483677.44935030874</v>
      </c>
      <c r="AE174" s="8">
        <f t="shared" si="667"/>
        <v>483677.44935030874</v>
      </c>
      <c r="AF174" s="8">
        <f t="shared" si="667"/>
        <v>483677.44935030874</v>
      </c>
      <c r="AG174" s="8">
        <f t="shared" si="667"/>
        <v>483677.44935030874</v>
      </c>
    </row>
    <row r="175" spans="1:33">
      <c r="A175" s="9">
        <f t="shared" si="471"/>
        <v>172</v>
      </c>
      <c r="B175" t="str">
        <f t="shared" si="663"/>
        <v>Agriculture</v>
      </c>
      <c r="C175" s="8">
        <f t="shared" si="667"/>
        <v>23300.21840710894</v>
      </c>
      <c r="D175" s="8">
        <f t="shared" si="667"/>
        <v>23604.053255137635</v>
      </c>
      <c r="E175" s="8">
        <f t="shared" si="667"/>
        <v>23911.85010958463</v>
      </c>
      <c r="F175" s="8">
        <f t="shared" si="667"/>
        <v>24223.660635013614</v>
      </c>
      <c r="G175" s="8">
        <f t="shared" si="667"/>
        <v>24539.537169694187</v>
      </c>
      <c r="H175" s="8">
        <f t="shared" si="667"/>
        <v>24859.532734387001</v>
      </c>
      <c r="I175" s="8">
        <f t="shared" si="667"/>
        <v>25183.701041243407</v>
      </c>
      <c r="J175" s="8">
        <f t="shared" si="667"/>
        <v>25512.096502821219</v>
      </c>
      <c r="K175" s="8">
        <f t="shared" si="667"/>
        <v>25844.774241218001</v>
      </c>
      <c r="L175" s="8">
        <f t="shared" si="667"/>
        <v>26181.790097323486</v>
      </c>
      <c r="M175" s="8">
        <f t="shared" si="667"/>
        <v>26523.200640192579</v>
      </c>
      <c r="N175" s="8">
        <f t="shared" si="667"/>
        <v>26869.063176540687</v>
      </c>
      <c r="O175" s="8">
        <f t="shared" si="667"/>
        <v>27219.435760362772</v>
      </c>
      <c r="P175" s="8">
        <f t="shared" si="667"/>
        <v>27492.310603860402</v>
      </c>
      <c r="Q175" s="8">
        <f t="shared" si="667"/>
        <v>27767.921017664099</v>
      </c>
      <c r="R175" s="8">
        <f t="shared" si="667"/>
        <v>28046.294425866174</v>
      </c>
      <c r="S175" s="8">
        <f t="shared" si="667"/>
        <v>28327.458527485476</v>
      </c>
      <c r="T175" s="8">
        <f t="shared" si="667"/>
        <v>28611.441299223512</v>
      </c>
      <c r="U175" s="8">
        <f t="shared" si="667"/>
        <v>28898.270998248227</v>
      </c>
      <c r="V175" s="8">
        <f t="shared" si="667"/>
        <v>29187.976165005657</v>
      </c>
      <c r="W175" s="8">
        <f t="shared" si="667"/>
        <v>29480.585626059834</v>
      </c>
      <c r="X175" s="8">
        <f t="shared" si="667"/>
        <v>29776.128496961079</v>
      </c>
      <c r="Y175" s="8">
        <f t="shared" si="667"/>
        <v>30074.634185143106</v>
      </c>
      <c r="Z175" s="8">
        <f t="shared" si="667"/>
        <v>30376.132392849158</v>
      </c>
      <c r="AA175" s="8">
        <f t="shared" si="667"/>
        <v>30680.653120087463</v>
      </c>
      <c r="AB175" s="8">
        <f t="shared" si="667"/>
        <v>30988.226667616338</v>
      </c>
      <c r="AC175" s="8">
        <f t="shared" si="667"/>
        <v>31298.883639959186</v>
      </c>
      <c r="AD175" s="8">
        <f t="shared" si="667"/>
        <v>31612.65494844977</v>
      </c>
      <c r="AE175" s="8">
        <f t="shared" si="667"/>
        <v>31929.571814307972</v>
      </c>
      <c r="AF175" s="8">
        <f t="shared" si="667"/>
        <v>32249.665771746404</v>
      </c>
      <c r="AG175" s="8">
        <f t="shared" si="667"/>
        <v>32572.968671108156</v>
      </c>
    </row>
    <row r="176" spans="1:33" s="105" customFormat="1">
      <c r="A176" s="9">
        <f t="shared" si="471"/>
        <v>173</v>
      </c>
      <c r="B176" s="105" t="str">
        <f t="shared" si="663"/>
        <v>Lighting</v>
      </c>
      <c r="C176" s="270">
        <f t="shared" ref="C176:AG176" si="668">C117*C144</f>
        <v>25950.744882675517</v>
      </c>
      <c r="D176" s="270">
        <f t="shared" si="668"/>
        <v>25950.744882675517</v>
      </c>
      <c r="E176" s="270">
        <f t="shared" si="668"/>
        <v>25950.744882675517</v>
      </c>
      <c r="F176" s="270">
        <f t="shared" si="668"/>
        <v>25950.744882675517</v>
      </c>
      <c r="G176" s="270">
        <f t="shared" si="668"/>
        <v>25950.744882675517</v>
      </c>
      <c r="H176" s="270">
        <f t="shared" si="668"/>
        <v>25950.744882675517</v>
      </c>
      <c r="I176" s="270">
        <f t="shared" si="668"/>
        <v>25950.744882675517</v>
      </c>
      <c r="J176" s="270">
        <f t="shared" si="668"/>
        <v>25950.744882675517</v>
      </c>
      <c r="K176" s="270">
        <f t="shared" si="668"/>
        <v>25950.744882675517</v>
      </c>
      <c r="L176" s="270">
        <f t="shared" si="668"/>
        <v>25950.744882675517</v>
      </c>
      <c r="M176" s="270">
        <f t="shared" si="668"/>
        <v>25950.744882675517</v>
      </c>
      <c r="N176" s="270">
        <f t="shared" si="668"/>
        <v>25950.744882675517</v>
      </c>
      <c r="O176" s="270">
        <f t="shared" si="668"/>
        <v>25950.744882675517</v>
      </c>
      <c r="P176" s="270">
        <f t="shared" si="668"/>
        <v>25950.744882675517</v>
      </c>
      <c r="Q176" s="270">
        <f t="shared" si="668"/>
        <v>25950.744882675517</v>
      </c>
      <c r="R176" s="270">
        <f t="shared" si="668"/>
        <v>25950.744882675517</v>
      </c>
      <c r="S176" s="270">
        <f t="shared" si="668"/>
        <v>25950.744882675517</v>
      </c>
      <c r="T176" s="270">
        <f t="shared" si="668"/>
        <v>25950.744882675517</v>
      </c>
      <c r="U176" s="270">
        <f t="shared" si="668"/>
        <v>25950.744882675517</v>
      </c>
      <c r="V176" s="270">
        <f t="shared" si="668"/>
        <v>25950.744882675517</v>
      </c>
      <c r="W176" s="270">
        <f t="shared" si="668"/>
        <v>25950.744882675517</v>
      </c>
      <c r="X176" s="270">
        <f t="shared" si="668"/>
        <v>25950.744882675517</v>
      </c>
      <c r="Y176" s="270">
        <f t="shared" si="668"/>
        <v>25950.744882675517</v>
      </c>
      <c r="Z176" s="270">
        <f t="shared" si="668"/>
        <v>25950.744882675517</v>
      </c>
      <c r="AA176" s="270">
        <f t="shared" si="668"/>
        <v>25950.744882675517</v>
      </c>
      <c r="AB176" s="270">
        <f t="shared" si="668"/>
        <v>25950.744882675517</v>
      </c>
      <c r="AC176" s="270">
        <f t="shared" si="668"/>
        <v>25950.744882675517</v>
      </c>
      <c r="AD176" s="270">
        <f t="shared" si="668"/>
        <v>25950.744882675517</v>
      </c>
      <c r="AE176" s="270">
        <f t="shared" si="668"/>
        <v>25950.744882675517</v>
      </c>
      <c r="AF176" s="270">
        <f t="shared" si="668"/>
        <v>25950.744882675517</v>
      </c>
      <c r="AG176" s="270">
        <f t="shared" si="668"/>
        <v>25950.744882675517</v>
      </c>
    </row>
    <row r="177" spans="1:33">
      <c r="A177" s="9">
        <f t="shared" si="471"/>
        <v>174</v>
      </c>
      <c r="B177" t="s">
        <v>10</v>
      </c>
      <c r="C177" s="8">
        <f>SUM(C171:C176)</f>
        <v>7318342.0401477823</v>
      </c>
      <c r="D177" s="8">
        <f t="shared" ref="D177:V177" si="669">SUM(D171:D176)</f>
        <v>7384906.7422302514</v>
      </c>
      <c r="E177" s="8">
        <f t="shared" si="669"/>
        <v>7446935.6516280603</v>
      </c>
      <c r="F177" s="8">
        <f t="shared" si="669"/>
        <v>7509524.5698731458</v>
      </c>
      <c r="G177" s="8">
        <f t="shared" si="669"/>
        <v>7572678.557813907</v>
      </c>
      <c r="H177" s="8">
        <f t="shared" si="669"/>
        <v>7636402.7220988739</v>
      </c>
      <c r="I177" s="8">
        <f t="shared" si="669"/>
        <v>7700702.2155920276</v>
      </c>
      <c r="J177" s="8">
        <f t="shared" si="669"/>
        <v>7765582.2377919145</v>
      </c>
      <c r="K177" s="8">
        <f t="shared" si="669"/>
        <v>7831048.0352545567</v>
      </c>
      <c r="L177" s="8">
        <f t="shared" si="669"/>
        <v>7897104.9020202244</v>
      </c>
      <c r="M177" s="8">
        <f t="shared" si="669"/>
        <v>7963758.1800440717</v>
      </c>
      <c r="N177" s="8">
        <f t="shared" si="669"/>
        <v>8031013.2596307099</v>
      </c>
      <c r="O177" s="8">
        <f t="shared" si="669"/>
        <v>8098875.5798727106</v>
      </c>
      <c r="P177" s="8">
        <f t="shared" si="669"/>
        <v>8164124.8366289828</v>
      </c>
      <c r="Q177" s="8">
        <f t="shared" si="669"/>
        <v>8229937.0241579022</v>
      </c>
      <c r="R177" s="8">
        <f t="shared" si="669"/>
        <v>8296317.0154678822</v>
      </c>
      <c r="S177" s="8">
        <f t="shared" si="669"/>
        <v>8363269.7258882364</v>
      </c>
      <c r="T177" s="8">
        <f t="shared" si="669"/>
        <v>8430800.1134378836</v>
      </c>
      <c r="U177" s="8">
        <f t="shared" si="669"/>
        <v>8498913.1791972704</v>
      </c>
      <c r="V177" s="8">
        <f t="shared" si="669"/>
        <v>8567613.9676835351</v>
      </c>
      <c r="W177" s="8">
        <f t="shared" ref="W177" si="670">SUM(W171:W176)</f>
        <v>8636907.5672289766</v>
      </c>
      <c r="X177" s="8">
        <f t="shared" ref="X177" si="671">SUM(X171:X176)</f>
        <v>8706799.1103628054</v>
      </c>
      <c r="Y177" s="8">
        <f t="shared" ref="Y177" si="672">SUM(Y171:Y176)</f>
        <v>8777293.7741962299</v>
      </c>
      <c r="Z177" s="8">
        <f t="shared" ref="Z177" si="673">SUM(Z171:Z176)</f>
        <v>8848396.780810941</v>
      </c>
      <c r="AA177" s="8">
        <f t="shared" ref="AA177" si="674">SUM(AA171:AA176)</f>
        <v>8920113.3976509348</v>
      </c>
      <c r="AB177" s="8">
        <f t="shared" ref="AB177" si="675">SUM(AB171:AB176)</f>
        <v>8992448.9379178267</v>
      </c>
      <c r="AC177" s="8">
        <f t="shared" ref="AC177" si="676">SUM(AC171:AC176)</f>
        <v>9065408.7609695662</v>
      </c>
      <c r="AD177" s="8">
        <f t="shared" ref="AD177" si="677">SUM(AD171:AD176)</f>
        <v>9138998.2727226615</v>
      </c>
      <c r="AE177" s="8">
        <f t="shared" ref="AE177" si="678">SUM(AE171:AE176)</f>
        <v>9213222.9260579143</v>
      </c>
      <c r="AF177" s="8">
        <f t="shared" ref="AF177" si="679">SUM(AF171:AF176)</f>
        <v>9288088.2212297134</v>
      </c>
      <c r="AG177" s="8">
        <f t="shared" ref="AG177" si="680">SUM(AG171:AG176)</f>
        <v>9363599.7062788773</v>
      </c>
    </row>
    <row r="178" spans="1:33">
      <c r="A178" s="9">
        <f t="shared" si="471"/>
        <v>175</v>
      </c>
      <c r="B178" t="s">
        <v>281</v>
      </c>
      <c r="C178" s="8"/>
      <c r="D178" s="8">
        <f>D177-C177</f>
        <v>66564.702082469128</v>
      </c>
      <c r="E178" s="8">
        <f t="shared" ref="E178:AG178" si="681">E177-D177</f>
        <v>62028.909397808835</v>
      </c>
      <c r="F178" s="8">
        <f t="shared" si="681"/>
        <v>62588.918245085515</v>
      </c>
      <c r="G178" s="8">
        <f t="shared" si="681"/>
        <v>63153.987940761261</v>
      </c>
      <c r="H178" s="8">
        <f t="shared" si="681"/>
        <v>63724.164284966886</v>
      </c>
      <c r="I178" s="8">
        <f t="shared" si="681"/>
        <v>64299.493493153714</v>
      </c>
      <c r="J178" s="8">
        <f t="shared" si="681"/>
        <v>64880.022199886851</v>
      </c>
      <c r="K178" s="8">
        <f t="shared" si="681"/>
        <v>65465.797462642193</v>
      </c>
      <c r="L178" s="8">
        <f t="shared" si="681"/>
        <v>66056.866765667684</v>
      </c>
      <c r="M178" s="8">
        <f t="shared" si="681"/>
        <v>66653.278023847379</v>
      </c>
      <c r="N178" s="8">
        <f t="shared" si="681"/>
        <v>67255.079586638138</v>
      </c>
      <c r="O178" s="8">
        <f t="shared" si="681"/>
        <v>67862.320242000744</v>
      </c>
      <c r="P178" s="8">
        <f t="shared" si="681"/>
        <v>65249.256756272167</v>
      </c>
      <c r="Q178" s="8">
        <f t="shared" si="681"/>
        <v>65812.187528919429</v>
      </c>
      <c r="R178" s="8">
        <f t="shared" si="681"/>
        <v>66379.991309979931</v>
      </c>
      <c r="S178" s="8">
        <f t="shared" si="681"/>
        <v>66952.710420354269</v>
      </c>
      <c r="T178" s="8">
        <f t="shared" si="681"/>
        <v>67530.38754964713</v>
      </c>
      <c r="U178" s="8">
        <f t="shared" si="681"/>
        <v>68113.065759386867</v>
      </c>
      <c r="V178" s="8">
        <f t="shared" si="681"/>
        <v>68700.788486264646</v>
      </c>
      <c r="W178" s="8">
        <f t="shared" si="681"/>
        <v>69293.599545441568</v>
      </c>
      <c r="X178" s="8">
        <f t="shared" si="681"/>
        <v>69891.543133828789</v>
      </c>
      <c r="Y178" s="8">
        <f t="shared" si="681"/>
        <v>70494.663833424449</v>
      </c>
      <c r="Z178" s="8">
        <f t="shared" si="681"/>
        <v>71103.006614711136</v>
      </c>
      <c r="AA178" s="8">
        <f t="shared" si="681"/>
        <v>71716.616839993745</v>
      </c>
      <c r="AB178" s="8">
        <f t="shared" si="681"/>
        <v>72335.540266891941</v>
      </c>
      <c r="AC178" s="8">
        <f t="shared" si="681"/>
        <v>72959.823051739484</v>
      </c>
      <c r="AD178" s="8">
        <f t="shared" si="681"/>
        <v>73589.511753095314</v>
      </c>
      <c r="AE178" s="8">
        <f t="shared" si="681"/>
        <v>74224.653335252777</v>
      </c>
      <c r="AF178" s="8">
        <f t="shared" si="681"/>
        <v>74865.295171799138</v>
      </c>
      <c r="AG178" s="8">
        <f t="shared" si="681"/>
        <v>75511.485049163923</v>
      </c>
    </row>
    <row r="179" spans="1:33">
      <c r="A179" s="9">
        <f t="shared" si="471"/>
        <v>176</v>
      </c>
      <c r="B179" s="1" t="s">
        <v>282</v>
      </c>
      <c r="C179" s="355"/>
      <c r="D179" s="355">
        <f t="shared" ref="D179" si="682">D177/C177-1</f>
        <v>9.0955986639187358E-3</v>
      </c>
      <c r="E179" s="355">
        <f t="shared" ref="E179" si="683">E177/D177-1</f>
        <v>8.3994167513448126E-3</v>
      </c>
      <c r="F179" s="355">
        <f t="shared" ref="F179" si="684">F177/E177-1</f>
        <v>8.4046540984146212E-3</v>
      </c>
      <c r="G179" s="355">
        <f t="shared" ref="G179" si="685">G177/F177-1</f>
        <v>8.4098516960877667E-3</v>
      </c>
      <c r="H179" s="355">
        <f t="shared" ref="H179" si="686">H177/G177-1</f>
        <v>8.4150098011506191E-3</v>
      </c>
      <c r="I179" s="355">
        <f t="shared" ref="I179" si="687">I177/H177-1</f>
        <v>8.420128669625937E-3</v>
      </c>
      <c r="J179" s="355">
        <f t="shared" ref="J179" si="688">J177/I177-1</f>
        <v>8.4252085567626533E-3</v>
      </c>
      <c r="K179" s="355">
        <f t="shared" ref="K179" si="689">K177/J177-1</f>
        <v>8.4302497170201107E-3</v>
      </c>
      <c r="L179" s="355">
        <f t="shared" ref="L179" si="690">L177/K177-1</f>
        <v>8.4352524040571808E-3</v>
      </c>
      <c r="M179" s="355">
        <f t="shared" ref="M179" si="691">M177/L177-1</f>
        <v>8.4402168707162772E-3</v>
      </c>
      <c r="N179" s="355">
        <f t="shared" ref="N179" si="692">N177/M177-1</f>
        <v>8.445143369014918E-3</v>
      </c>
      <c r="O179" s="355">
        <f t="shared" ref="O179" si="693">O177/N177-1</f>
        <v>8.4500321501301823E-3</v>
      </c>
      <c r="P179" s="355">
        <f t="shared" ref="P179" si="694">P177/O177-1</f>
        <v>8.0565821900548951E-3</v>
      </c>
      <c r="Q179" s="355">
        <f t="shared" ref="Q179" si="695">Q177/P177-1</f>
        <v>8.061144194371872E-3</v>
      </c>
      <c r="R179" s="355">
        <f t="shared" ref="R179" si="696">R177/Q177-1</f>
        <v>8.0656742712770235E-3</v>
      </c>
      <c r="S179" s="355">
        <f t="shared" ref="S179" si="697">S177/R177-1</f>
        <v>8.0701726194316592E-3</v>
      </c>
      <c r="T179" s="355">
        <f t="shared" ref="T179" si="698">T177/S177-1</f>
        <v>8.0746394368471641E-3</v>
      </c>
      <c r="U179" s="355">
        <f t="shared" ref="U179" si="699">U177/T177-1</f>
        <v>8.0790749208750068E-3</v>
      </c>
      <c r="V179" s="355">
        <f t="shared" ref="V179" si="700">V177/U177-1</f>
        <v>8.0834792681989676E-3</v>
      </c>
      <c r="W179" s="355">
        <f t="shared" ref="W179" si="701">W177/V177-1</f>
        <v>8.0878526748302537E-3</v>
      </c>
      <c r="X179" s="355">
        <f t="shared" ref="X179" si="702">X177/W177-1</f>
        <v>8.0921953360966192E-3</v>
      </c>
      <c r="Y179" s="355">
        <f t="shared" ref="Y179" si="703">Y177/X177-1</f>
        <v>8.0965074466370357E-3</v>
      </c>
      <c r="Z179" s="355">
        <f t="shared" ref="Z179" si="704">Z177/Y177-1</f>
        <v>8.1007892003959192E-3</v>
      </c>
      <c r="AA179" s="355">
        <f t="shared" ref="AA179" si="705">AA177/Z177-1</f>
        <v>8.1050407906120281E-3</v>
      </c>
      <c r="AB179" s="355">
        <f t="shared" ref="AB179" si="706">AB177/AA177-1</f>
        <v>8.109262409818907E-3</v>
      </c>
      <c r="AC179" s="355">
        <f t="shared" ref="AC179" si="707">AC177/AB177-1</f>
        <v>8.1134542498311202E-3</v>
      </c>
      <c r="AD179" s="355">
        <f t="shared" ref="AD179" si="708">AD177/AC177-1</f>
        <v>8.1176165017433632E-3</v>
      </c>
      <c r="AE179" s="355">
        <f t="shared" ref="AE179" si="709">AE177/AD177-1</f>
        <v>8.1217493559215814E-3</v>
      </c>
      <c r="AF179" s="355">
        <f t="shared" ref="AF179" si="710">AF177/AE177-1</f>
        <v>8.1258530019996389E-3</v>
      </c>
      <c r="AG179" s="355">
        <f t="shared" ref="AG179" si="711">AG177/AF177-1</f>
        <v>8.129927628870659E-3</v>
      </c>
    </row>
    <row r="180" spans="1:33">
      <c r="A180" s="9">
        <f t="shared" si="471"/>
        <v>177</v>
      </c>
      <c r="C180" s="264"/>
      <c r="D180" s="264"/>
      <c r="E180" s="264"/>
      <c r="F180" s="264"/>
      <c r="G180" s="264"/>
      <c r="H180" s="264"/>
      <c r="I180" s="264"/>
      <c r="J180" s="264"/>
      <c r="K180" s="264"/>
      <c r="L180" s="264"/>
      <c r="M180" s="264"/>
      <c r="N180" s="264"/>
      <c r="O180" s="264"/>
      <c r="P180" s="264"/>
      <c r="Q180" s="264"/>
      <c r="R180" s="264"/>
      <c r="S180" s="264"/>
      <c r="T180" s="264"/>
      <c r="U180" s="264"/>
      <c r="V180" s="264"/>
      <c r="W180" s="264"/>
      <c r="X180" s="264"/>
      <c r="Y180" s="264"/>
      <c r="Z180" s="264"/>
      <c r="AA180" s="264"/>
      <c r="AB180" s="264"/>
      <c r="AC180" s="264"/>
      <c r="AD180" s="264"/>
      <c r="AE180" s="264"/>
      <c r="AF180" s="264"/>
      <c r="AG180" s="264"/>
    </row>
    <row r="181" spans="1:33">
      <c r="A181" s="9">
        <f t="shared" si="471"/>
        <v>178</v>
      </c>
      <c r="B181" s="105" t="s">
        <v>284</v>
      </c>
      <c r="C181" s="264"/>
      <c r="D181" s="264"/>
      <c r="E181" s="264"/>
      <c r="F181" s="264"/>
      <c r="G181" s="264"/>
      <c r="H181" s="264"/>
      <c r="I181" s="264"/>
      <c r="J181" s="264"/>
      <c r="K181" s="264"/>
      <c r="L181" s="264"/>
      <c r="M181" s="264"/>
      <c r="N181" s="264"/>
      <c r="O181" s="264"/>
      <c r="P181" s="264"/>
      <c r="Q181" s="264"/>
      <c r="R181" s="264"/>
      <c r="S181" s="264"/>
      <c r="T181" s="264"/>
      <c r="U181" s="264"/>
      <c r="V181" s="264"/>
      <c r="W181" s="264"/>
      <c r="X181" s="264"/>
      <c r="Y181" s="264"/>
      <c r="Z181" s="264"/>
      <c r="AA181" s="264"/>
      <c r="AB181" s="264"/>
      <c r="AC181" s="264"/>
      <c r="AD181" s="264"/>
      <c r="AE181" s="264"/>
      <c r="AF181" s="264"/>
      <c r="AG181" s="264"/>
    </row>
    <row r="182" spans="1:33">
      <c r="A182" s="9">
        <f t="shared" si="471"/>
        <v>179</v>
      </c>
      <c r="B182" t="str">
        <f t="shared" ref="B182:B188" si="712">B171</f>
        <v>Residential</v>
      </c>
      <c r="C182" s="264"/>
      <c r="D182" s="8">
        <f>(C112*(1+D131))*(C139*(1+D147))-C171</f>
        <v>56727.866663182154</v>
      </c>
      <c r="E182" s="8">
        <f t="shared" ref="E182:AG182" si="713">(D112*(1+E131))*(D139*(1+E147))-D171</f>
        <v>54381.072452122811</v>
      </c>
      <c r="F182" s="8">
        <f t="shared" si="713"/>
        <v>54870.50210419111</v>
      </c>
      <c r="G182" s="8">
        <f t="shared" si="713"/>
        <v>55364.336623128969</v>
      </c>
      <c r="H182" s="8">
        <f t="shared" si="713"/>
        <v>55862.615652737208</v>
      </c>
      <c r="I182" s="8">
        <f t="shared" si="713"/>
        <v>56365.379193611909</v>
      </c>
      <c r="J182" s="8">
        <f t="shared" si="713"/>
        <v>56872.667606354691</v>
      </c>
      <c r="K182" s="8">
        <f t="shared" si="713"/>
        <v>57384.521614811383</v>
      </c>
      <c r="L182" s="8">
        <f t="shared" si="713"/>
        <v>57900.98230934469</v>
      </c>
      <c r="M182" s="8">
        <f t="shared" si="713"/>
        <v>58422.091150129214</v>
      </c>
      <c r="N182" s="8">
        <f t="shared" si="713"/>
        <v>58947.889970479999</v>
      </c>
      <c r="O182" s="8">
        <f t="shared" si="713"/>
        <v>59478.420980214607</v>
      </c>
      <c r="P182" s="8">
        <f t="shared" si="713"/>
        <v>56838.563645059243</v>
      </c>
      <c r="Q182" s="8">
        <f t="shared" si="713"/>
        <v>57293.272154219914</v>
      </c>
      <c r="R182" s="8">
        <f t="shared" si="713"/>
        <v>57751.618331453297</v>
      </c>
      <c r="S182" s="8">
        <f t="shared" si="713"/>
        <v>58213.63127810508</v>
      </c>
      <c r="T182" s="8">
        <f t="shared" si="713"/>
        <v>58679.340328330174</v>
      </c>
      <c r="U182" s="8">
        <f t="shared" si="713"/>
        <v>59148.775050957222</v>
      </c>
      <c r="V182" s="8">
        <f t="shared" si="713"/>
        <v>59621.96525136428</v>
      </c>
      <c r="W182" s="8">
        <f t="shared" si="713"/>
        <v>60098.940973375458</v>
      </c>
      <c r="X182" s="8">
        <f t="shared" si="713"/>
        <v>60579.732501162682</v>
      </c>
      <c r="Y182" s="8">
        <f t="shared" si="713"/>
        <v>61064.370361171197</v>
      </c>
      <c r="Z182" s="8">
        <f t="shared" si="713"/>
        <v>61552.885324060917</v>
      </c>
      <c r="AA182" s="8">
        <f t="shared" si="713"/>
        <v>62045.308406653348</v>
      </c>
      <c r="AB182" s="8">
        <f t="shared" si="713"/>
        <v>62541.670873906463</v>
      </c>
      <c r="AC182" s="8">
        <f t="shared" si="713"/>
        <v>63042.00424089795</v>
      </c>
      <c r="AD182" s="8">
        <f t="shared" si="713"/>
        <v>63546.340274825227</v>
      </c>
      <c r="AE182" s="8">
        <f t="shared" si="713"/>
        <v>64054.71099702362</v>
      </c>
      <c r="AF182" s="8">
        <f t="shared" si="713"/>
        <v>64567.148685000371</v>
      </c>
      <c r="AG182" s="8">
        <f t="shared" si="713"/>
        <v>65083.685874479823</v>
      </c>
    </row>
    <row r="183" spans="1:33">
      <c r="A183" s="9">
        <f t="shared" si="471"/>
        <v>180</v>
      </c>
      <c r="B183" t="str">
        <f t="shared" si="712"/>
        <v>Commercial - Small</v>
      </c>
      <c r="C183" s="264"/>
      <c r="D183" s="8">
        <f t="shared" ref="D183:AG183" si="714">(C113*(1+D132))*(C140*(1+D148))-C172</f>
        <v>62830.341688062996</v>
      </c>
      <c r="E183" s="8">
        <f t="shared" si="714"/>
        <v>61345.616585216951</v>
      </c>
      <c r="F183" s="8">
        <f t="shared" si="714"/>
        <v>61898.585973115638</v>
      </c>
      <c r="G183" s="8">
        <f t="shared" si="714"/>
        <v>62456.53982707765</v>
      </c>
      <c r="H183" s="8">
        <f t="shared" si="714"/>
        <v>63019.523077079095</v>
      </c>
      <c r="I183" s="8">
        <f t="shared" si="714"/>
        <v>63587.581058095675</v>
      </c>
      <c r="J183" s="8">
        <f t="shared" si="714"/>
        <v>64160.759513753466</v>
      </c>
      <c r="K183" s="8">
        <f t="shared" si="714"/>
        <v>64739.104600009974</v>
      </c>
      <c r="L183" s="8">
        <f t="shared" si="714"/>
        <v>65322.6628888743</v>
      </c>
      <c r="M183" s="8">
        <f t="shared" si="714"/>
        <v>65911.481372154318</v>
      </c>
      <c r="N183" s="8">
        <f t="shared" si="714"/>
        <v>66505.607465243898</v>
      </c>
      <c r="O183" s="8">
        <f t="shared" si="714"/>
        <v>67105.089010935277</v>
      </c>
      <c r="P183" s="8">
        <f t="shared" si="714"/>
        <v>67709.974283280317</v>
      </c>
      <c r="Q183" s="8">
        <f t="shared" si="714"/>
        <v>68320.311991469003</v>
      </c>
      <c r="R183" s="8">
        <f t="shared" si="714"/>
        <v>68936.151283761021</v>
      </c>
      <c r="S183" s="8">
        <f t="shared" si="714"/>
        <v>69557.541751432233</v>
      </c>
      <c r="T183" s="8">
        <f t="shared" si="714"/>
        <v>70184.533432779834</v>
      </c>
      <c r="U183" s="8">
        <f t="shared" si="714"/>
        <v>70817.17681714287</v>
      </c>
      <c r="V183" s="8">
        <f t="shared" si="714"/>
        <v>71455.522848973051</v>
      </c>
      <c r="W183" s="8">
        <f t="shared" si="714"/>
        <v>72099.622931933962</v>
      </c>
      <c r="X183" s="8">
        <f t="shared" si="714"/>
        <v>72749.528933040798</v>
      </c>
      <c r="Y183" s="8">
        <f t="shared" si="714"/>
        <v>73405.293186843395</v>
      </c>
      <c r="Z183" s="8">
        <f t="shared" si="714"/>
        <v>74066.96849963069</v>
      </c>
      <c r="AA183" s="8">
        <f t="shared" si="714"/>
        <v>74734.608153685927</v>
      </c>
      <c r="AB183" s="8">
        <f t="shared" si="714"/>
        <v>75408.265911582857</v>
      </c>
      <c r="AC183" s="8">
        <f t="shared" si="714"/>
        <v>76087.996020510793</v>
      </c>
      <c r="AD183" s="8">
        <f t="shared" si="714"/>
        <v>76773.853216638789</v>
      </c>
      <c r="AE183" s="8">
        <f t="shared" si="714"/>
        <v>77465.892729532905</v>
      </c>
      <c r="AF183" s="8">
        <f t="shared" si="714"/>
        <v>78164.170286597684</v>
      </c>
      <c r="AG183" s="8">
        <f t="shared" si="714"/>
        <v>78868.7421175614</v>
      </c>
    </row>
    <row r="184" spans="1:33">
      <c r="A184" s="9">
        <f t="shared" si="471"/>
        <v>181</v>
      </c>
      <c r="B184" t="str">
        <f t="shared" si="712"/>
        <v>Commercial - Med./Large</v>
      </c>
      <c r="C184" s="264"/>
      <c r="D184" s="8">
        <f t="shared" ref="D184:AG184" si="715">(C114*(1+D133))*(C141*(1+D149))-C173</f>
        <v>6990.7807838403387</v>
      </c>
      <c r="E184" s="8">
        <f t="shared" si="715"/>
        <v>6825.583723958116</v>
      </c>
      <c r="F184" s="8">
        <f t="shared" si="715"/>
        <v>6887.1095356458682</v>
      </c>
      <c r="G184" s="8">
        <f t="shared" si="715"/>
        <v>6949.1899410001934</v>
      </c>
      <c r="H184" s="8">
        <f t="shared" si="715"/>
        <v>7011.8299391283654</v>
      </c>
      <c r="I184" s="8">
        <f t="shared" si="715"/>
        <v>7075.0345741997007</v>
      </c>
      <c r="J184" s="8">
        <f t="shared" si="715"/>
        <v>7138.8089358515572</v>
      </c>
      <c r="K184" s="8">
        <f t="shared" si="715"/>
        <v>7203.1581595992902</v>
      </c>
      <c r="L184" s="8">
        <f t="shared" si="715"/>
        <v>7268.0874272498768</v>
      </c>
      <c r="M184" s="8">
        <f t="shared" si="715"/>
        <v>7333.6019673190895</v>
      </c>
      <c r="N184" s="8">
        <f t="shared" si="715"/>
        <v>7399.7070554525708</v>
      </c>
      <c r="O184" s="8">
        <f t="shared" si="715"/>
        <v>7466.4080148503999</v>
      </c>
      <c r="P184" s="8">
        <f t="shared" si="715"/>
        <v>7533.7102166963159</v>
      </c>
      <c r="Q184" s="8">
        <f t="shared" si="715"/>
        <v>7601.6190805895603</v>
      </c>
      <c r="R184" s="8">
        <f t="shared" si="715"/>
        <v>7670.1400749820168</v>
      </c>
      <c r="S184" s="8">
        <f t="shared" si="715"/>
        <v>7739.2787176179118</v>
      </c>
      <c r="T184" s="8">
        <f t="shared" si="715"/>
        <v>7809.0405759785208</v>
      </c>
      <c r="U184" s="8">
        <f t="shared" si="715"/>
        <v>7879.431267730426</v>
      </c>
      <c r="V184" s="8">
        <f t="shared" si="715"/>
        <v>7950.456461177615</v>
      </c>
      <c r="W184" s="8">
        <f t="shared" si="715"/>
        <v>8022.1218757187598</v>
      </c>
      <c r="X184" s="8">
        <f t="shared" si="715"/>
        <v>8094.4332823064178</v>
      </c>
      <c r="Y184" s="8">
        <f t="shared" si="715"/>
        <v>8167.3965039131581</v>
      </c>
      <c r="Z184" s="8">
        <f t="shared" si="715"/>
        <v>8241.0174159994349</v>
      </c>
      <c r="AA184" s="8">
        <f t="shared" si="715"/>
        <v>8315.3019469873398</v>
      </c>
      <c r="AB184" s="8">
        <f t="shared" si="715"/>
        <v>8390.2560787374387</v>
      </c>
      <c r="AC184" s="8">
        <f t="shared" si="715"/>
        <v>8465.885847031197</v>
      </c>
      <c r="AD184" s="8">
        <f t="shared" si="715"/>
        <v>8542.1973420562572</v>
      </c>
      <c r="AE184" s="8">
        <f t="shared" si="715"/>
        <v>8619.1967088974779</v>
      </c>
      <c r="AF184" s="8">
        <f t="shared" si="715"/>
        <v>8696.8901480315253</v>
      </c>
      <c r="AG184" s="8">
        <f t="shared" si="715"/>
        <v>8775.2839158259449</v>
      </c>
    </row>
    <row r="185" spans="1:33">
      <c r="A185" s="9">
        <f t="shared" si="471"/>
        <v>182</v>
      </c>
      <c r="B185" t="str">
        <f t="shared" si="712"/>
        <v>Industrial</v>
      </c>
      <c r="C185" s="264"/>
      <c r="D185" s="8">
        <f t="shared" ref="D185:AG185" si="716">(C115*(1+D134))*(C142*(1+D150))-C174</f>
        <v>4836.7744935030933</v>
      </c>
      <c r="E185" s="8">
        <f t="shared" si="716"/>
        <v>4836.7744935030933</v>
      </c>
      <c r="F185" s="8">
        <f t="shared" si="716"/>
        <v>4836.7744935030933</v>
      </c>
      <c r="G185" s="8">
        <f t="shared" si="716"/>
        <v>4836.7744935030933</v>
      </c>
      <c r="H185" s="8">
        <f t="shared" si="716"/>
        <v>4836.7744935030933</v>
      </c>
      <c r="I185" s="8">
        <f t="shared" si="716"/>
        <v>4836.7744935030933</v>
      </c>
      <c r="J185" s="8">
        <f t="shared" si="716"/>
        <v>4836.7744935030933</v>
      </c>
      <c r="K185" s="8">
        <f t="shared" si="716"/>
        <v>4836.7744935030933</v>
      </c>
      <c r="L185" s="8">
        <f t="shared" si="716"/>
        <v>4836.7744935030933</v>
      </c>
      <c r="M185" s="8">
        <f t="shared" si="716"/>
        <v>4836.7744935030933</v>
      </c>
      <c r="N185" s="8">
        <f t="shared" si="716"/>
        <v>4836.7744935030933</v>
      </c>
      <c r="O185" s="8">
        <f t="shared" si="716"/>
        <v>4836.7744935030933</v>
      </c>
      <c r="P185" s="8">
        <f t="shared" si="716"/>
        <v>4836.7744935030933</v>
      </c>
      <c r="Q185" s="8">
        <f t="shared" si="716"/>
        <v>4836.7744935030933</v>
      </c>
      <c r="R185" s="8">
        <f t="shared" si="716"/>
        <v>4836.7744935030933</v>
      </c>
      <c r="S185" s="8">
        <f t="shared" si="716"/>
        <v>4836.7744935030933</v>
      </c>
      <c r="T185" s="8">
        <f t="shared" si="716"/>
        <v>4836.7744935030933</v>
      </c>
      <c r="U185" s="8">
        <f t="shared" si="716"/>
        <v>4836.7744935030933</v>
      </c>
      <c r="V185" s="8">
        <f t="shared" si="716"/>
        <v>4836.7744935030933</v>
      </c>
      <c r="W185" s="8">
        <f t="shared" si="716"/>
        <v>4836.7744935030933</v>
      </c>
      <c r="X185" s="8">
        <f t="shared" si="716"/>
        <v>4836.7744935030933</v>
      </c>
      <c r="Y185" s="8">
        <f t="shared" si="716"/>
        <v>4836.7744935030933</v>
      </c>
      <c r="Z185" s="8">
        <f t="shared" si="716"/>
        <v>4836.7744935030933</v>
      </c>
      <c r="AA185" s="8">
        <f t="shared" si="716"/>
        <v>4836.7744935030933</v>
      </c>
      <c r="AB185" s="8">
        <f t="shared" si="716"/>
        <v>4836.7744935030933</v>
      </c>
      <c r="AC185" s="8">
        <f t="shared" si="716"/>
        <v>4836.7744935030933</v>
      </c>
      <c r="AD185" s="8">
        <f t="shared" si="716"/>
        <v>4836.7744935030933</v>
      </c>
      <c r="AE185" s="8">
        <f t="shared" si="716"/>
        <v>4836.7744935030933</v>
      </c>
      <c r="AF185" s="8">
        <f t="shared" si="716"/>
        <v>4836.7744935030933</v>
      </c>
      <c r="AG185" s="8">
        <f t="shared" si="716"/>
        <v>4836.7744935030933</v>
      </c>
    </row>
    <row r="186" spans="1:33">
      <c r="A186" s="9">
        <f t="shared" si="471"/>
        <v>183</v>
      </c>
      <c r="B186" t="str">
        <f t="shared" si="712"/>
        <v>Agriculture</v>
      </c>
      <c r="C186" s="264"/>
      <c r="D186" s="8">
        <f t="shared" ref="D186" si="717">(C116*(1+D135))*(C143*(1+D151))-C175</f>
        <v>421.26794880053058</v>
      </c>
      <c r="E186" s="8">
        <f t="shared" ref="E186" si="718">(D116*(1+E135))*(D143*(1+E151))-D175</f>
        <v>426.76128285289451</v>
      </c>
      <c r="F186" s="8">
        <f t="shared" ref="F186" si="719">(E116*(1+F135))*(E143*(1+F151))-E175</f>
        <v>432.32624998129177</v>
      </c>
      <c r="G186" s="8">
        <f t="shared" ref="G186" si="720">(F116*(1+G135))*(F143*(1+G151))-F175</f>
        <v>437.96378428104799</v>
      </c>
      <c r="H186" s="8">
        <f t="shared" ref="H186" si="721">(G116*(1+H135))*(G143*(1+H151))-G175</f>
        <v>443.67483202807853</v>
      </c>
      <c r="I186" s="8">
        <f t="shared" ref="I186" si="722">(H116*(1+I135))*(H143*(1+I151))-H175</f>
        <v>449.46035183771892</v>
      </c>
      <c r="J186" s="8">
        <f t="shared" ref="J186" si="723">(I116*(1+J135))*(I143*(1+J151))-I175</f>
        <v>455.32131482568366</v>
      </c>
      <c r="K186" s="8">
        <f t="shared" ref="K186" si="724">(J116*(1+K135))*(J143*(1+K151))-J175</f>
        <v>461.25870477100761</v>
      </c>
      <c r="L186" s="8">
        <f t="shared" ref="L186" si="725">(K116*(1+L135))*(K143*(1+L151))-K175</f>
        <v>467.27351828122482</v>
      </c>
      <c r="M186" s="8">
        <f t="shared" ref="M186" si="726">(L116*(1+M135))*(L143*(1+M151))-L175</f>
        <v>473.36676495960637</v>
      </c>
      <c r="N186" s="8">
        <f t="shared" ref="N186" si="727">(M116*(1+N135))*(M143*(1+N151))-M175</f>
        <v>479.53946757468293</v>
      </c>
      <c r="O186" s="8">
        <f t="shared" ref="O186" si="728">(N116*(1+O135))*(N143*(1+O151))-N175</f>
        <v>485.79266223185186</v>
      </c>
      <c r="P186" s="8">
        <f t="shared" ref="P186" si="729">(O116*(1+P135))*(O143*(1+P151))-O175</f>
        <v>409.65250819345601</v>
      </c>
      <c r="Q186" s="8">
        <f t="shared" ref="Q186" si="730">(P116*(1+Q135))*(P143*(1+Q151))-P175</f>
        <v>413.75927458809747</v>
      </c>
      <c r="R186" s="8">
        <f t="shared" ref="R186" si="731">(Q116*(1+R135))*(Q143*(1+R151))-Q175</f>
        <v>417.90721131583996</v>
      </c>
      <c r="S186" s="8">
        <f t="shared" ref="S186" si="732">(R116*(1+S135))*(R143*(1+S151))-R175</f>
        <v>422.0967311092827</v>
      </c>
      <c r="T186" s="8">
        <f t="shared" ref="T186" si="733">(S116*(1+T135))*(S143*(1+T151))-S175</f>
        <v>426.32825083865464</v>
      </c>
      <c r="U186" s="8">
        <f t="shared" ref="U186" si="734">(T116*(1+U135))*(T143*(1+U151))-T175</f>
        <v>430.60219155331652</v>
      </c>
      <c r="V186" s="8">
        <f t="shared" ref="V186" si="735">(U116*(1+V135))*(U143*(1+V151))-U175</f>
        <v>434.91897852363036</v>
      </c>
      <c r="W186" s="8">
        <f t="shared" ref="W186" si="736">(V116*(1+W135))*(V143*(1+W151))-V175</f>
        <v>439.27904128333466</v>
      </c>
      <c r="X186" s="8">
        <f t="shared" ref="X186" si="737">(W116*(1+X135))*(W143*(1+X151))-W175</f>
        <v>443.6828136721997</v>
      </c>
      <c r="Y186" s="8">
        <f t="shared" ref="Y186" si="738">(X116*(1+Y135))*(X143*(1+Y151))-X175</f>
        <v>448.13073387926124</v>
      </c>
      <c r="Z186" s="8">
        <f t="shared" ref="Z186" si="739">(Y116*(1+Z135))*(Y143*(1+Z151))-Y175</f>
        <v>452.62324448639629</v>
      </c>
      <c r="AA186" s="8">
        <f t="shared" ref="AA186" si="740">(Z116*(1+AA135))*(Z143*(1+AA151))-Z175</f>
        <v>457.16079251237898</v>
      </c>
      <c r="AB186" s="8">
        <f t="shared" ref="AB186" si="741">(AA116*(1+AB135))*(AA143*(1+AB151))-AA175</f>
        <v>461.74382945731486</v>
      </c>
      <c r="AC186" s="8">
        <f t="shared" ref="AC186" si="742">(AB116*(1+AC135))*(AB143*(1+AC151))-AB175</f>
        <v>466.37281134762088</v>
      </c>
      <c r="AD186" s="8">
        <f t="shared" ref="AD186" si="743">(AC116*(1+AD135))*(AC143*(1+AD151))-AC175</f>
        <v>471.04819878138369</v>
      </c>
      <c r="AE186" s="8">
        <f t="shared" ref="AE186" si="744">(AD116*(1+AE135))*(AD143*(1+AE151))-AD175</f>
        <v>475.77045697416906</v>
      </c>
      <c r="AF186" s="8">
        <f t="shared" ref="AF186" si="745">(AE116*(1+AF135))*(AE143*(1+AF151))-AE175</f>
        <v>480.54005580532976</v>
      </c>
      <c r="AG186" s="8">
        <f t="shared" ref="AG186" si="746">(AF116*(1+AG135))*(AF143*(1+AG151))-AF175</f>
        <v>485.35746986477898</v>
      </c>
    </row>
    <row r="187" spans="1:33" ht="17.25">
      <c r="A187" s="9">
        <f t="shared" si="471"/>
        <v>184</v>
      </c>
      <c r="B187" s="105" t="str">
        <f t="shared" si="712"/>
        <v>Lighting</v>
      </c>
      <c r="C187" s="274"/>
      <c r="D187" s="356">
        <f t="shared" ref="D187:AG187" si="747">(C117*(1+D136))*(C144*(1+D152))-C176</f>
        <v>0</v>
      </c>
      <c r="E187" s="356">
        <f t="shared" si="747"/>
        <v>0</v>
      </c>
      <c r="F187" s="356">
        <f t="shared" si="747"/>
        <v>0</v>
      </c>
      <c r="G187" s="356">
        <f t="shared" si="747"/>
        <v>0</v>
      </c>
      <c r="H187" s="356">
        <f t="shared" si="747"/>
        <v>0</v>
      </c>
      <c r="I187" s="356">
        <f t="shared" si="747"/>
        <v>0</v>
      </c>
      <c r="J187" s="356">
        <f t="shared" si="747"/>
        <v>0</v>
      </c>
      <c r="K187" s="356">
        <f t="shared" si="747"/>
        <v>0</v>
      </c>
      <c r="L187" s="356">
        <f t="shared" si="747"/>
        <v>0</v>
      </c>
      <c r="M187" s="356">
        <f t="shared" si="747"/>
        <v>0</v>
      </c>
      <c r="N187" s="356">
        <f t="shared" si="747"/>
        <v>0</v>
      </c>
      <c r="O187" s="356">
        <f t="shared" si="747"/>
        <v>0</v>
      </c>
      <c r="P187" s="356">
        <f t="shared" si="747"/>
        <v>0</v>
      </c>
      <c r="Q187" s="356">
        <f t="shared" si="747"/>
        <v>0</v>
      </c>
      <c r="R187" s="356">
        <f t="shared" si="747"/>
        <v>0</v>
      </c>
      <c r="S187" s="356">
        <f t="shared" si="747"/>
        <v>0</v>
      </c>
      <c r="T187" s="356">
        <f t="shared" si="747"/>
        <v>0</v>
      </c>
      <c r="U187" s="356">
        <f t="shared" si="747"/>
        <v>0</v>
      </c>
      <c r="V187" s="356">
        <f t="shared" si="747"/>
        <v>0</v>
      </c>
      <c r="W187" s="356">
        <f t="shared" si="747"/>
        <v>0</v>
      </c>
      <c r="X187" s="356">
        <f t="shared" si="747"/>
        <v>0</v>
      </c>
      <c r="Y187" s="356">
        <f t="shared" si="747"/>
        <v>0</v>
      </c>
      <c r="Z187" s="356">
        <f t="shared" si="747"/>
        <v>0</v>
      </c>
      <c r="AA187" s="356">
        <f t="shared" si="747"/>
        <v>0</v>
      </c>
      <c r="AB187" s="356">
        <f t="shared" si="747"/>
        <v>0</v>
      </c>
      <c r="AC187" s="356">
        <f t="shared" si="747"/>
        <v>0</v>
      </c>
      <c r="AD187" s="356">
        <f t="shared" si="747"/>
        <v>0</v>
      </c>
      <c r="AE187" s="356">
        <f t="shared" si="747"/>
        <v>0</v>
      </c>
      <c r="AF187" s="356">
        <f t="shared" si="747"/>
        <v>0</v>
      </c>
      <c r="AG187" s="356">
        <f t="shared" si="747"/>
        <v>0</v>
      </c>
    </row>
    <row r="188" spans="1:33">
      <c r="A188" s="9">
        <f t="shared" si="471"/>
        <v>185</v>
      </c>
      <c r="B188" t="str">
        <f t="shared" si="712"/>
        <v>Total</v>
      </c>
      <c r="C188" s="264"/>
      <c r="D188" s="8">
        <f>SUM(D182:D187)</f>
        <v>131807.03157738911</v>
      </c>
      <c r="E188" s="8">
        <f t="shared" ref="E188:AG188" si="748">SUM(E182:E187)</f>
        <v>127815.80853765387</v>
      </c>
      <c r="F188" s="8">
        <f t="shared" si="748"/>
        <v>128925.29835643701</v>
      </c>
      <c r="G188" s="8">
        <f t="shared" si="748"/>
        <v>130044.80466899095</v>
      </c>
      <c r="H188" s="8">
        <f t="shared" si="748"/>
        <v>131174.41799447584</v>
      </c>
      <c r="I188" s="8">
        <f t="shared" si="748"/>
        <v>132314.22967124809</v>
      </c>
      <c r="J188" s="8">
        <f t="shared" si="748"/>
        <v>133464.33186428848</v>
      </c>
      <c r="K188" s="8">
        <f t="shared" si="748"/>
        <v>134624.81757269474</v>
      </c>
      <c r="L188" s="8">
        <f t="shared" si="748"/>
        <v>135795.78063725319</v>
      </c>
      <c r="M188" s="8">
        <f t="shared" si="748"/>
        <v>136977.31574806533</v>
      </c>
      <c r="N188" s="8">
        <f t="shared" si="748"/>
        <v>138169.51845225424</v>
      </c>
      <c r="O188" s="8">
        <f t="shared" si="748"/>
        <v>139372.48516173524</v>
      </c>
      <c r="P188" s="8">
        <f t="shared" si="748"/>
        <v>137328.67514673242</v>
      </c>
      <c r="Q188" s="8">
        <f t="shared" si="748"/>
        <v>138465.73699436965</v>
      </c>
      <c r="R188" s="8">
        <f t="shared" si="748"/>
        <v>139612.59139501528</v>
      </c>
      <c r="S188" s="8">
        <f t="shared" si="748"/>
        <v>140769.3229717676</v>
      </c>
      <c r="T188" s="8">
        <f t="shared" si="748"/>
        <v>141936.01708143027</v>
      </c>
      <c r="U188" s="8">
        <f t="shared" si="748"/>
        <v>143112.75982088692</v>
      </c>
      <c r="V188" s="8">
        <f t="shared" si="748"/>
        <v>144299.63803354168</v>
      </c>
      <c r="W188" s="8">
        <f t="shared" si="748"/>
        <v>145496.7393158146</v>
      </c>
      <c r="X188" s="8">
        <f t="shared" si="748"/>
        <v>146704.15202368519</v>
      </c>
      <c r="Y188" s="8">
        <f t="shared" si="748"/>
        <v>147921.9652793101</v>
      </c>
      <c r="Z188" s="8">
        <f t="shared" si="748"/>
        <v>149150.26897768053</v>
      </c>
      <c r="AA188" s="8">
        <f t="shared" si="748"/>
        <v>150389.15379334209</v>
      </c>
      <c r="AB188" s="8">
        <f t="shared" si="748"/>
        <v>151638.71118718717</v>
      </c>
      <c r="AC188" s="8">
        <f t="shared" si="748"/>
        <v>152899.03341329066</v>
      </c>
      <c r="AD188" s="8">
        <f t="shared" si="748"/>
        <v>154170.21352580475</v>
      </c>
      <c r="AE188" s="8">
        <f t="shared" si="748"/>
        <v>155452.34538593126</v>
      </c>
      <c r="AF188" s="8">
        <f t="shared" si="748"/>
        <v>156745.523668938</v>
      </c>
      <c r="AG188" s="8">
        <f t="shared" si="748"/>
        <v>158049.84387123503</v>
      </c>
    </row>
    <row r="189" spans="1:33">
      <c r="A189" s="9">
        <f t="shared" si="471"/>
        <v>186</v>
      </c>
      <c r="C189" s="264"/>
      <c r="D189" s="264" t="s">
        <v>355</v>
      </c>
      <c r="E189" s="264"/>
      <c r="F189" s="264"/>
      <c r="G189" s="264"/>
      <c r="H189" s="264"/>
      <c r="I189" s="264"/>
      <c r="J189" s="264"/>
      <c r="K189" s="264"/>
      <c r="L189" s="264"/>
      <c r="M189" s="264"/>
      <c r="N189" s="264"/>
      <c r="O189" s="264"/>
      <c r="P189" s="264"/>
      <c r="Q189" s="264"/>
      <c r="R189" s="264"/>
      <c r="S189" s="264"/>
      <c r="T189" s="264"/>
      <c r="U189" s="264"/>
      <c r="V189" s="264"/>
      <c r="W189" s="264"/>
      <c r="X189" s="264"/>
      <c r="Y189" s="264"/>
      <c r="Z189" s="264"/>
      <c r="AA189" s="264"/>
      <c r="AB189" s="264"/>
      <c r="AC189" s="264"/>
      <c r="AD189" s="264"/>
      <c r="AE189" s="264"/>
      <c r="AF189" s="264"/>
      <c r="AG189" s="264"/>
    </row>
    <row r="190" spans="1:33">
      <c r="A190" s="9">
        <f t="shared" si="471"/>
        <v>187</v>
      </c>
      <c r="B190" s="105" t="s">
        <v>294</v>
      </c>
      <c r="C190" s="264"/>
      <c r="D190" s="264"/>
      <c r="E190" s="264"/>
      <c r="F190" s="264"/>
      <c r="G190" s="264"/>
      <c r="H190" s="264"/>
      <c r="I190" s="264"/>
      <c r="J190" s="264"/>
      <c r="K190" s="264"/>
      <c r="L190" s="264"/>
      <c r="M190" s="264"/>
      <c r="N190" s="264"/>
      <c r="O190" s="264"/>
      <c r="P190" s="264"/>
      <c r="Q190" s="264"/>
      <c r="R190" s="264"/>
      <c r="S190" s="264"/>
      <c r="T190" s="264"/>
      <c r="U190" s="264"/>
      <c r="V190" s="264"/>
      <c r="W190" s="264"/>
      <c r="X190" s="264"/>
      <c r="Y190" s="264"/>
      <c r="Z190" s="264"/>
      <c r="AA190" s="264"/>
      <c r="AB190" s="264"/>
      <c r="AC190" s="264"/>
      <c r="AD190" s="264"/>
      <c r="AE190" s="264"/>
      <c r="AF190" s="264"/>
      <c r="AG190" s="264"/>
    </row>
    <row r="191" spans="1:33">
      <c r="A191" s="9">
        <f t="shared" si="471"/>
        <v>188</v>
      </c>
      <c r="B191" t="str">
        <f t="shared" ref="B191:B197" si="749">B182</f>
        <v>Residential</v>
      </c>
      <c r="C191" s="264"/>
      <c r="D191" s="8">
        <f t="shared" ref="D191:AG191" si="750">C171*(1+D155+(D155*D131))-C171</f>
        <v>-28486.680173977278</v>
      </c>
      <c r="E191" s="8">
        <f t="shared" si="750"/>
        <v>-28743.060295543168</v>
      </c>
      <c r="F191" s="8">
        <f t="shared" si="750"/>
        <v>-29001.747838202864</v>
      </c>
      <c r="G191" s="8">
        <f t="shared" si="750"/>
        <v>-29262.763568746857</v>
      </c>
      <c r="H191" s="8">
        <f t="shared" si="750"/>
        <v>-29526.128440865781</v>
      </c>
      <c r="I191" s="8">
        <f t="shared" si="750"/>
        <v>-29791.863596833311</v>
      </c>
      <c r="J191" s="8">
        <f t="shared" si="750"/>
        <v>-30059.990369204897</v>
      </c>
      <c r="K191" s="8">
        <f t="shared" si="750"/>
        <v>-30330.530282527674</v>
      </c>
      <c r="L191" s="8">
        <f t="shared" si="750"/>
        <v>-30603.505055070389</v>
      </c>
      <c r="M191" s="8">
        <f t="shared" si="750"/>
        <v>-30878.93660056591</v>
      </c>
      <c r="N191" s="8">
        <f t="shared" si="750"/>
        <v>-31156.847029971424</v>
      </c>
      <c r="O191" s="8">
        <f t="shared" si="750"/>
        <v>-31437.258653240744</v>
      </c>
      <c r="P191" s="8">
        <f t="shared" si="750"/>
        <v>-31688.756722466554</v>
      </c>
      <c r="Q191" s="8">
        <f t="shared" si="750"/>
        <v>-31942.266776246484</v>
      </c>
      <c r="R191" s="8">
        <f t="shared" si="750"/>
        <v>-32197.804910456296</v>
      </c>
      <c r="S191" s="8">
        <f t="shared" si="750"/>
        <v>-32455.387349740136</v>
      </c>
      <c r="T191" s="8">
        <f t="shared" si="750"/>
        <v>-32715.030448537786</v>
      </c>
      <c r="U191" s="8">
        <f t="shared" si="750"/>
        <v>-32976.750692126341</v>
      </c>
      <c r="V191" s="8">
        <f t="shared" si="750"/>
        <v>-33240.5646976633</v>
      </c>
      <c r="W191" s="8">
        <f t="shared" si="750"/>
        <v>-33506.489215244539</v>
      </c>
      <c r="X191" s="8">
        <f t="shared" si="750"/>
        <v>-33774.541128966492</v>
      </c>
      <c r="Y191" s="8">
        <f t="shared" si="750"/>
        <v>-34044.737457998097</v>
      </c>
      <c r="Z191" s="8">
        <f t="shared" si="750"/>
        <v>-34317.095357662067</v>
      </c>
      <c r="AA191" s="8">
        <f t="shared" si="750"/>
        <v>-34591.632120523602</v>
      </c>
      <c r="AB191" s="8">
        <f t="shared" si="750"/>
        <v>-34868.365177487954</v>
      </c>
      <c r="AC191" s="8">
        <f t="shared" si="750"/>
        <v>-35147.312098907772</v>
      </c>
      <c r="AD191" s="8">
        <f t="shared" si="750"/>
        <v>-35428.490595698822</v>
      </c>
      <c r="AE191" s="8">
        <f t="shared" si="750"/>
        <v>-35711.918520464562</v>
      </c>
      <c r="AF191" s="8">
        <f t="shared" si="750"/>
        <v>-35997.613868628163</v>
      </c>
      <c r="AG191" s="8">
        <f t="shared" si="750"/>
        <v>-36285.594779577106</v>
      </c>
    </row>
    <row r="192" spans="1:33">
      <c r="A192" s="9">
        <f t="shared" si="471"/>
        <v>189</v>
      </c>
      <c r="B192" t="str">
        <f t="shared" si="749"/>
        <v>Commercial - Small</v>
      </c>
      <c r="C192" s="264"/>
      <c r="D192" s="8">
        <f t="shared" ref="D192:AG192" si="751">C172*(1+D156+(D156*D132))-C172</f>
        <v>-28617.349293741863</v>
      </c>
      <c r="E192" s="8">
        <f t="shared" si="751"/>
        <v>-28875.306080276147</v>
      </c>
      <c r="F192" s="8">
        <f t="shared" si="751"/>
        <v>-29135.588089283556</v>
      </c>
      <c r="G192" s="8">
        <f t="shared" si="751"/>
        <v>-29398.216280320659</v>
      </c>
      <c r="H192" s="8">
        <f t="shared" si="751"/>
        <v>-29663.211801871192</v>
      </c>
      <c r="I192" s="8">
        <f t="shared" si="751"/>
        <v>-29930.595993053168</v>
      </c>
      <c r="J192" s="8">
        <f t="shared" si="751"/>
        <v>-30200.390385334846</v>
      </c>
      <c r="K192" s="8">
        <f t="shared" si="751"/>
        <v>-30472.616704267915</v>
      </c>
      <c r="L192" s="8">
        <f t="shared" si="751"/>
        <v>-30747.296871240251</v>
      </c>
      <c r="M192" s="8">
        <f t="shared" si="751"/>
        <v>-31024.453005237505</v>
      </c>
      <c r="N192" s="8">
        <f t="shared" si="751"/>
        <v>-31304.107424627058</v>
      </c>
      <c r="O192" s="8">
        <f t="shared" si="751"/>
        <v>-31586.282648952678</v>
      </c>
      <c r="P192" s="8">
        <f t="shared" si="751"/>
        <v>-31871.00140075013</v>
      </c>
      <c r="Q192" s="8">
        <f t="shared" si="751"/>
        <v>-32158.2866073763</v>
      </c>
      <c r="R192" s="8">
        <f t="shared" si="751"/>
        <v>-32448.161402855534</v>
      </c>
      <c r="S192" s="8">
        <f t="shared" si="751"/>
        <v>-32740.649129740894</v>
      </c>
      <c r="T192" s="8">
        <f t="shared" si="751"/>
        <v>-33035.773340996355</v>
      </c>
      <c r="U192" s="8">
        <f t="shared" si="751"/>
        <v>-33333.55780189205</v>
      </c>
      <c r="V192" s="8">
        <f t="shared" si="751"/>
        <v>-33634.026491918135</v>
      </c>
      <c r="W192" s="8">
        <f t="shared" si="751"/>
        <v>-33937.203606716357</v>
      </c>
      <c r="X192" s="8">
        <f t="shared" si="751"/>
        <v>-34243.113560027443</v>
      </c>
      <c r="Y192" s="8">
        <f t="shared" si="751"/>
        <v>-34551.780985657126</v>
      </c>
      <c r="Z192" s="8">
        <f t="shared" si="751"/>
        <v>-34863.230739462189</v>
      </c>
      <c r="AA192" s="8">
        <f t="shared" si="751"/>
        <v>-35177.487901347689</v>
      </c>
      <c r="AB192" s="8">
        <f t="shared" si="751"/>
        <v>-35494.577777290717</v>
      </c>
      <c r="AC192" s="8">
        <f t="shared" si="751"/>
        <v>-35814.525901374407</v>
      </c>
      <c r="AD192" s="8">
        <f t="shared" si="751"/>
        <v>-36137.358037849888</v>
      </c>
      <c r="AE192" s="8">
        <f t="shared" si="751"/>
        <v>-36463.100183202885</v>
      </c>
      <c r="AF192" s="8">
        <f t="shared" si="751"/>
        <v>-36791.778568254784</v>
      </c>
      <c r="AG192" s="8">
        <f t="shared" si="751"/>
        <v>-37123.419660268351</v>
      </c>
    </row>
    <row r="193" spans="1:33">
      <c r="A193" s="9">
        <f t="shared" si="471"/>
        <v>190</v>
      </c>
      <c r="B193" t="str">
        <f t="shared" si="749"/>
        <v>Commercial - Med./Large</v>
      </c>
      <c r="C193" s="264"/>
      <c r="D193" s="8">
        <f t="shared" ref="D193:AG193" si="752">C173*(1+D157+(D157*D133))-C173</f>
        <v>-3184.0924329263507</v>
      </c>
      <c r="E193" s="8">
        <f t="shared" si="752"/>
        <v>-3212.7938421167783</v>
      </c>
      <c r="F193" s="8">
        <f t="shared" si="752"/>
        <v>-3241.753965809592</v>
      </c>
      <c r="G193" s="8">
        <f t="shared" si="752"/>
        <v>-3270.9751360574155</v>
      </c>
      <c r="H193" s="8">
        <f t="shared" si="752"/>
        <v>-3300.4597059338703</v>
      </c>
      <c r="I193" s="8">
        <f t="shared" si="752"/>
        <v>-3330.2100497231586</v>
      </c>
      <c r="J193" s="8">
        <f t="shared" si="752"/>
        <v>-3360.2285631113336</v>
      </c>
      <c r="K193" s="8">
        <f t="shared" si="752"/>
        <v>-3390.5176633791998</v>
      </c>
      <c r="L193" s="8">
        <f t="shared" si="752"/>
        <v>-3421.0797895969008</v>
      </c>
      <c r="M193" s="8">
        <f t="shared" si="752"/>
        <v>-3451.9174028203706</v>
      </c>
      <c r="N193" s="8">
        <f t="shared" si="752"/>
        <v>-3483.0329862893559</v>
      </c>
      <c r="O193" s="8">
        <f t="shared" si="752"/>
        <v>-3514.4290456277668</v>
      </c>
      <c r="P193" s="8">
        <f t="shared" si="752"/>
        <v>-3546.1081090450753</v>
      </c>
      <c r="Q193" s="8">
        <f t="shared" si="752"/>
        <v>-3578.072727539984</v>
      </c>
      <c r="R193" s="8">
        <f t="shared" si="752"/>
        <v>-3610.325475106074</v>
      </c>
      <c r="S193" s="8">
        <f t="shared" si="752"/>
        <v>-3642.8689489386743</v>
      </c>
      <c r="T193" s="8">
        <f t="shared" si="752"/>
        <v>-3675.7057696444099</v>
      </c>
      <c r="U193" s="8">
        <f t="shared" si="752"/>
        <v>-3708.8385814519715</v>
      </c>
      <c r="V193" s="8">
        <f t="shared" si="752"/>
        <v>-3742.2700524251559</v>
      </c>
      <c r="W193" s="8">
        <f t="shared" si="752"/>
        <v>-3776.0028746777098</v>
      </c>
      <c r="X193" s="8">
        <f t="shared" si="752"/>
        <v>-3810.0397645900957</v>
      </c>
      <c r="Y193" s="8">
        <f t="shared" si="752"/>
        <v>-3844.3834630281199</v>
      </c>
      <c r="Z193" s="8">
        <f t="shared" si="752"/>
        <v>-3879.03673556383</v>
      </c>
      <c r="AA193" s="8">
        <f t="shared" si="752"/>
        <v>-3914.0023726982181</v>
      </c>
      <c r="AB193" s="8">
        <f t="shared" si="752"/>
        <v>-3949.2831900857273</v>
      </c>
      <c r="AC193" s="8">
        <f t="shared" si="752"/>
        <v>-3984.8820287611452</v>
      </c>
      <c r="AD193" s="8">
        <f t="shared" si="752"/>
        <v>-4020.8017553683603</v>
      </c>
      <c r="AE193" s="8">
        <f t="shared" si="752"/>
        <v>-4057.0452623912715</v>
      </c>
      <c r="AF193" s="8">
        <f t="shared" si="752"/>
        <v>-4093.6154683864443</v>
      </c>
      <c r="AG193" s="8">
        <f t="shared" si="752"/>
        <v>-4130.5153182185022</v>
      </c>
    </row>
    <row r="194" spans="1:33">
      <c r="A194" s="9">
        <f t="shared" si="471"/>
        <v>191</v>
      </c>
      <c r="B194" t="str">
        <f t="shared" si="749"/>
        <v>Industrial</v>
      </c>
      <c r="C194" s="264"/>
      <c r="D194" s="8">
        <f t="shared" ref="D194:AG194" si="753">C174*(1+D158+(D158*D134))-C174</f>
        <v>-4836.7744935030933</v>
      </c>
      <c r="E194" s="8">
        <f t="shared" si="753"/>
        <v>-4836.7744935030933</v>
      </c>
      <c r="F194" s="8">
        <f t="shared" si="753"/>
        <v>-4836.7744935030933</v>
      </c>
      <c r="G194" s="8">
        <f t="shared" si="753"/>
        <v>-4836.7744935030933</v>
      </c>
      <c r="H194" s="8">
        <f t="shared" si="753"/>
        <v>-4836.7744935030933</v>
      </c>
      <c r="I194" s="8">
        <f t="shared" si="753"/>
        <v>-4836.7744935030933</v>
      </c>
      <c r="J194" s="8">
        <f t="shared" si="753"/>
        <v>-4836.7744935030933</v>
      </c>
      <c r="K194" s="8">
        <f t="shared" si="753"/>
        <v>-4836.7744935030933</v>
      </c>
      <c r="L194" s="8">
        <f t="shared" si="753"/>
        <v>-4836.7744935030933</v>
      </c>
      <c r="M194" s="8">
        <f t="shared" si="753"/>
        <v>-4836.7744935030933</v>
      </c>
      <c r="N194" s="8">
        <f t="shared" si="753"/>
        <v>-4836.7744935030933</v>
      </c>
      <c r="O194" s="8">
        <f t="shared" si="753"/>
        <v>-4836.7744935030933</v>
      </c>
      <c r="P194" s="8">
        <f t="shared" si="753"/>
        <v>-4836.7744935030933</v>
      </c>
      <c r="Q194" s="8">
        <f t="shared" si="753"/>
        <v>-4836.7744935030933</v>
      </c>
      <c r="R194" s="8">
        <f t="shared" si="753"/>
        <v>-4836.7744935030933</v>
      </c>
      <c r="S194" s="8">
        <f t="shared" si="753"/>
        <v>-4836.7744935030933</v>
      </c>
      <c r="T194" s="8">
        <f t="shared" si="753"/>
        <v>-4836.7744935030933</v>
      </c>
      <c r="U194" s="8">
        <f t="shared" si="753"/>
        <v>-4836.7744935030933</v>
      </c>
      <c r="V194" s="8">
        <f t="shared" si="753"/>
        <v>-4836.7744935030933</v>
      </c>
      <c r="W194" s="8">
        <f t="shared" si="753"/>
        <v>-4836.7744935030933</v>
      </c>
      <c r="X194" s="8">
        <f t="shared" si="753"/>
        <v>-4836.7744935030933</v>
      </c>
      <c r="Y194" s="8">
        <f t="shared" si="753"/>
        <v>-4836.7744935030933</v>
      </c>
      <c r="Z194" s="8">
        <f t="shared" si="753"/>
        <v>-4836.7744935030933</v>
      </c>
      <c r="AA194" s="8">
        <f t="shared" si="753"/>
        <v>-4836.7744935030933</v>
      </c>
      <c r="AB194" s="8">
        <f t="shared" si="753"/>
        <v>-4836.7744935030933</v>
      </c>
      <c r="AC194" s="8">
        <f t="shared" si="753"/>
        <v>-4836.7744935030933</v>
      </c>
      <c r="AD194" s="8">
        <f t="shared" si="753"/>
        <v>-4836.7744935030933</v>
      </c>
      <c r="AE194" s="8">
        <f t="shared" si="753"/>
        <v>-4836.7744935030933</v>
      </c>
      <c r="AF194" s="8">
        <f t="shared" si="753"/>
        <v>-4836.7744935030933</v>
      </c>
      <c r="AG194" s="8">
        <f t="shared" si="753"/>
        <v>-4836.7744935030933</v>
      </c>
    </row>
    <row r="195" spans="1:33">
      <c r="A195" s="9">
        <f t="shared" si="471"/>
        <v>192</v>
      </c>
      <c r="B195" t="str">
        <f t="shared" si="749"/>
        <v>Agriculture</v>
      </c>
      <c r="C195" s="264"/>
      <c r="D195" s="8">
        <f t="shared" ref="D195:AG195" si="754">C175*(1+D159+(D159*D135))-C175</f>
        <v>-117.43310077182832</v>
      </c>
      <c r="E195" s="8">
        <f t="shared" si="754"/>
        <v>-118.96442840589589</v>
      </c>
      <c r="F195" s="8">
        <f t="shared" si="754"/>
        <v>-120.5157245523078</v>
      </c>
      <c r="G195" s="8">
        <f t="shared" si="754"/>
        <v>-122.08724960047039</v>
      </c>
      <c r="H195" s="8">
        <f t="shared" si="754"/>
        <v>-123.6792673352611</v>
      </c>
      <c r="I195" s="8">
        <f t="shared" si="754"/>
        <v>-125.29204498131003</v>
      </c>
      <c r="J195" s="8">
        <f t="shared" si="754"/>
        <v>-126.92585324786705</v>
      </c>
      <c r="K195" s="8">
        <f t="shared" si="754"/>
        <v>-128.58096637421841</v>
      </c>
      <c r="L195" s="8">
        <f t="shared" si="754"/>
        <v>-130.25766217573982</v>
      </c>
      <c r="M195" s="8">
        <f t="shared" si="754"/>
        <v>-131.95622209050998</v>
      </c>
      <c r="N195" s="8">
        <f t="shared" si="754"/>
        <v>-133.67693122657147</v>
      </c>
      <c r="O195" s="8">
        <f t="shared" si="754"/>
        <v>-135.42007840976657</v>
      </c>
      <c r="P195" s="8">
        <f t="shared" si="754"/>
        <v>-136.77766469582275</v>
      </c>
      <c r="Q195" s="8">
        <f t="shared" si="754"/>
        <v>-138.14886078440031</v>
      </c>
      <c r="R195" s="8">
        <f t="shared" si="754"/>
        <v>-139.53380311376532</v>
      </c>
      <c r="S195" s="8">
        <f t="shared" si="754"/>
        <v>-140.93262948998017</v>
      </c>
      <c r="T195" s="8">
        <f t="shared" si="754"/>
        <v>-142.34547910061519</v>
      </c>
      <c r="U195" s="8">
        <f t="shared" si="754"/>
        <v>-143.77249252859838</v>
      </c>
      <c r="V195" s="8">
        <f t="shared" si="754"/>
        <v>-145.2138117661998</v>
      </c>
      <c r="W195" s="8">
        <f t="shared" si="754"/>
        <v>-146.66958022915423</v>
      </c>
      <c r="X195" s="8">
        <f t="shared" si="754"/>
        <v>-148.13994277095117</v>
      </c>
      <c r="Y195" s="8">
        <f t="shared" si="754"/>
        <v>-149.62504569723023</v>
      </c>
      <c r="Z195" s="8">
        <f t="shared" si="754"/>
        <v>-151.12503678034409</v>
      </c>
      <c r="AA195" s="8">
        <f t="shared" si="754"/>
        <v>-152.64006527407037</v>
      </c>
      <c r="AB195" s="8">
        <f t="shared" si="754"/>
        <v>-154.17028192844009</v>
      </c>
      <c r="AC195" s="8">
        <f t="shared" si="754"/>
        <v>-155.71583900477344</v>
      </c>
      <c r="AD195" s="8">
        <f t="shared" si="754"/>
        <v>-157.27689029079556</v>
      </c>
      <c r="AE195" s="8">
        <f t="shared" si="754"/>
        <v>-158.85359111596335</v>
      </c>
      <c r="AF195" s="8">
        <f t="shared" si="754"/>
        <v>-160.44609836689779</v>
      </c>
      <c r="AG195" s="8">
        <f t="shared" si="754"/>
        <v>-162.05457050302721</v>
      </c>
    </row>
    <row r="196" spans="1:33" ht="17.25">
      <c r="A196" s="9">
        <f t="shared" si="471"/>
        <v>193</v>
      </c>
      <c r="B196" t="str">
        <f t="shared" si="749"/>
        <v>Lighting</v>
      </c>
      <c r="C196" s="264"/>
      <c r="D196" s="356">
        <f t="shared" ref="D196" si="755">C176*(1+D160+(D160*D136))-C176</f>
        <v>0</v>
      </c>
      <c r="E196" s="356">
        <f t="shared" ref="E196:AG196" si="756">D176*(1+E160+(E160*E136))-D176</f>
        <v>0</v>
      </c>
      <c r="F196" s="356">
        <f t="shared" si="756"/>
        <v>0</v>
      </c>
      <c r="G196" s="356">
        <f t="shared" si="756"/>
        <v>0</v>
      </c>
      <c r="H196" s="356">
        <f t="shared" si="756"/>
        <v>0</v>
      </c>
      <c r="I196" s="356">
        <f t="shared" si="756"/>
        <v>0</v>
      </c>
      <c r="J196" s="356">
        <f t="shared" si="756"/>
        <v>0</v>
      </c>
      <c r="K196" s="356">
        <f t="shared" si="756"/>
        <v>0</v>
      </c>
      <c r="L196" s="356">
        <f t="shared" si="756"/>
        <v>0</v>
      </c>
      <c r="M196" s="356">
        <f t="shared" si="756"/>
        <v>0</v>
      </c>
      <c r="N196" s="356">
        <f t="shared" si="756"/>
        <v>0</v>
      </c>
      <c r="O196" s="356">
        <f t="shared" si="756"/>
        <v>0</v>
      </c>
      <c r="P196" s="356">
        <f t="shared" si="756"/>
        <v>0</v>
      </c>
      <c r="Q196" s="356">
        <f t="shared" si="756"/>
        <v>0</v>
      </c>
      <c r="R196" s="356">
        <f t="shared" si="756"/>
        <v>0</v>
      </c>
      <c r="S196" s="356">
        <f t="shared" si="756"/>
        <v>0</v>
      </c>
      <c r="T196" s="356">
        <f t="shared" si="756"/>
        <v>0</v>
      </c>
      <c r="U196" s="356">
        <f t="shared" si="756"/>
        <v>0</v>
      </c>
      <c r="V196" s="356">
        <f t="shared" si="756"/>
        <v>0</v>
      </c>
      <c r="W196" s="356">
        <f t="shared" si="756"/>
        <v>0</v>
      </c>
      <c r="X196" s="356">
        <f t="shared" si="756"/>
        <v>0</v>
      </c>
      <c r="Y196" s="356">
        <f t="shared" si="756"/>
        <v>0</v>
      </c>
      <c r="Z196" s="356">
        <f t="shared" si="756"/>
        <v>0</v>
      </c>
      <c r="AA196" s="356">
        <f t="shared" si="756"/>
        <v>0</v>
      </c>
      <c r="AB196" s="356">
        <f t="shared" si="756"/>
        <v>0</v>
      </c>
      <c r="AC196" s="356">
        <f t="shared" si="756"/>
        <v>0</v>
      </c>
      <c r="AD196" s="356">
        <f t="shared" si="756"/>
        <v>0</v>
      </c>
      <c r="AE196" s="356">
        <f t="shared" si="756"/>
        <v>0</v>
      </c>
      <c r="AF196" s="356">
        <f t="shared" si="756"/>
        <v>0</v>
      </c>
      <c r="AG196" s="356">
        <f t="shared" si="756"/>
        <v>0</v>
      </c>
    </row>
    <row r="197" spans="1:33">
      <c r="A197" s="9">
        <f t="shared" si="471"/>
        <v>194</v>
      </c>
      <c r="B197" t="str">
        <f t="shared" si="749"/>
        <v>Total</v>
      </c>
      <c r="C197" s="264"/>
      <c r="D197" s="8">
        <f>SUM(D191:D196)</f>
        <v>-65242.329494920414</v>
      </c>
      <c r="E197" s="8">
        <f t="shared" ref="E197:AG197" si="757">SUM(E191:E196)</f>
        <v>-65786.899139845074</v>
      </c>
      <c r="F197" s="8">
        <f t="shared" si="757"/>
        <v>-66336.380111351406</v>
      </c>
      <c r="G197" s="8">
        <f t="shared" si="757"/>
        <v>-66890.816728228499</v>
      </c>
      <c r="H197" s="8">
        <f t="shared" si="757"/>
        <v>-67450.253709509198</v>
      </c>
      <c r="I197" s="8">
        <f t="shared" si="757"/>
        <v>-68014.736178094041</v>
      </c>
      <c r="J197" s="8">
        <f t="shared" si="757"/>
        <v>-68584.309664402041</v>
      </c>
      <c r="K197" s="8">
        <f t="shared" si="757"/>
        <v>-69159.020110052108</v>
      </c>
      <c r="L197" s="8">
        <f t="shared" si="757"/>
        <v>-69738.913871586381</v>
      </c>
      <c r="M197" s="8">
        <f t="shared" si="757"/>
        <v>-70324.037724217385</v>
      </c>
      <c r="N197" s="8">
        <f t="shared" si="757"/>
        <v>-70914.4388656175</v>
      </c>
      <c r="O197" s="8">
        <f t="shared" si="757"/>
        <v>-71510.164919734045</v>
      </c>
      <c r="P197" s="8">
        <f t="shared" si="757"/>
        <v>-72079.418390460676</v>
      </c>
      <c r="Q197" s="8">
        <f t="shared" si="757"/>
        <v>-72653.549465450255</v>
      </c>
      <c r="R197" s="8">
        <f t="shared" si="757"/>
        <v>-73232.600085034763</v>
      </c>
      <c r="S197" s="8">
        <f t="shared" si="757"/>
        <v>-73816.612551412778</v>
      </c>
      <c r="T197" s="8">
        <f t="shared" si="757"/>
        <v>-74405.629531782266</v>
      </c>
      <c r="U197" s="8">
        <f t="shared" si="757"/>
        <v>-74999.694061502058</v>
      </c>
      <c r="V197" s="8">
        <f t="shared" si="757"/>
        <v>-75598.84954727588</v>
      </c>
      <c r="W197" s="8">
        <f t="shared" si="757"/>
        <v>-76203.13977037085</v>
      </c>
      <c r="X197" s="8">
        <f t="shared" si="757"/>
        <v>-76812.608889858078</v>
      </c>
      <c r="Y197" s="8">
        <f t="shared" si="757"/>
        <v>-77427.30144588367</v>
      </c>
      <c r="Z197" s="8">
        <f t="shared" si="757"/>
        <v>-78047.262362971524</v>
      </c>
      <c r="AA197" s="8">
        <f t="shared" si="757"/>
        <v>-78672.536953346673</v>
      </c>
      <c r="AB197" s="8">
        <f t="shared" si="757"/>
        <v>-79303.170920295932</v>
      </c>
      <c r="AC197" s="8">
        <f t="shared" si="757"/>
        <v>-79939.210361551188</v>
      </c>
      <c r="AD197" s="8">
        <f t="shared" si="757"/>
        <v>-80580.701772710963</v>
      </c>
      <c r="AE197" s="8">
        <f t="shared" si="757"/>
        <v>-81227.692050677782</v>
      </c>
      <c r="AF197" s="8">
        <f t="shared" si="757"/>
        <v>-81880.228497139382</v>
      </c>
      <c r="AG197" s="8">
        <f t="shared" si="757"/>
        <v>-82538.358822070077</v>
      </c>
    </row>
    <row r="198" spans="1:33">
      <c r="A198" s="9">
        <f t="shared" si="471"/>
        <v>195</v>
      </c>
      <c r="C198" s="264"/>
      <c r="D198" s="264"/>
      <c r="E198" s="264"/>
      <c r="F198" s="264"/>
      <c r="G198" s="264"/>
      <c r="H198" s="264"/>
      <c r="I198" s="264"/>
      <c r="J198" s="264"/>
      <c r="K198" s="264"/>
      <c r="L198" s="264"/>
      <c r="M198" s="264"/>
      <c r="N198" s="264"/>
      <c r="O198" s="264"/>
      <c r="P198" s="264"/>
      <c r="Q198" s="264"/>
      <c r="R198" s="264"/>
      <c r="S198" s="264"/>
      <c r="T198" s="264"/>
      <c r="U198" s="264"/>
      <c r="V198" s="264"/>
      <c r="W198" s="264"/>
      <c r="X198" s="264"/>
      <c r="Y198" s="264"/>
      <c r="Z198" s="264"/>
      <c r="AA198" s="264"/>
      <c r="AB198" s="264"/>
      <c r="AC198" s="264"/>
      <c r="AD198" s="264"/>
      <c r="AE198" s="264"/>
      <c r="AF198" s="264"/>
      <c r="AG198" s="264"/>
    </row>
    <row r="199" spans="1:33">
      <c r="A199" s="9">
        <f t="shared" ref="A199:A219" si="758">A198+1</f>
        <v>196</v>
      </c>
      <c r="B199" t="s">
        <v>283</v>
      </c>
      <c r="C199" s="264"/>
      <c r="D199" s="8">
        <f>D188+D197</f>
        <v>66564.702082468692</v>
      </c>
      <c r="E199" s="8">
        <f t="shared" ref="E199:AG199" si="759">E188+E197</f>
        <v>62028.909397808791</v>
      </c>
      <c r="F199" s="8">
        <f t="shared" si="759"/>
        <v>62588.918245085602</v>
      </c>
      <c r="G199" s="8">
        <f t="shared" si="759"/>
        <v>63153.987940762454</v>
      </c>
      <c r="H199" s="8">
        <f t="shared" si="759"/>
        <v>63724.164284966639</v>
      </c>
      <c r="I199" s="8">
        <f t="shared" si="759"/>
        <v>64299.493493154048</v>
      </c>
      <c r="J199" s="8">
        <f t="shared" si="759"/>
        <v>64880.022199886444</v>
      </c>
      <c r="K199" s="8">
        <f t="shared" si="759"/>
        <v>65465.797462642629</v>
      </c>
      <c r="L199" s="8">
        <f t="shared" si="759"/>
        <v>66056.866765666811</v>
      </c>
      <c r="M199" s="8">
        <f t="shared" si="759"/>
        <v>66653.278023847946</v>
      </c>
      <c r="N199" s="8">
        <f t="shared" si="759"/>
        <v>67255.079586636741</v>
      </c>
      <c r="O199" s="8">
        <f t="shared" si="759"/>
        <v>67862.320242001195</v>
      </c>
      <c r="P199" s="8">
        <f t="shared" si="759"/>
        <v>65249.256756271745</v>
      </c>
      <c r="Q199" s="8">
        <f t="shared" si="759"/>
        <v>65812.187528919399</v>
      </c>
      <c r="R199" s="8">
        <f t="shared" si="759"/>
        <v>66379.991309980513</v>
      </c>
      <c r="S199" s="8">
        <f t="shared" si="759"/>
        <v>66952.710420354822</v>
      </c>
      <c r="T199" s="8">
        <f t="shared" si="759"/>
        <v>67530.387549648003</v>
      </c>
      <c r="U199" s="8">
        <f t="shared" si="759"/>
        <v>68113.065759384859</v>
      </c>
      <c r="V199" s="8">
        <f t="shared" si="759"/>
        <v>68700.788486265796</v>
      </c>
      <c r="W199" s="8">
        <f t="shared" si="759"/>
        <v>69293.599545443751</v>
      </c>
      <c r="X199" s="8">
        <f t="shared" si="759"/>
        <v>69891.543133827116</v>
      </c>
      <c r="Y199" s="8">
        <f t="shared" si="759"/>
        <v>70494.663833426428</v>
      </c>
      <c r="Z199" s="8">
        <f t="shared" si="759"/>
        <v>71103.006614709011</v>
      </c>
      <c r="AA199" s="8">
        <f t="shared" si="759"/>
        <v>71716.616839995419</v>
      </c>
      <c r="AB199" s="8">
        <f t="shared" si="759"/>
        <v>72335.540266891243</v>
      </c>
      <c r="AC199" s="8">
        <f t="shared" si="759"/>
        <v>72959.82305173947</v>
      </c>
      <c r="AD199" s="8">
        <f t="shared" si="759"/>
        <v>73589.511753093786</v>
      </c>
      <c r="AE199" s="8">
        <f t="shared" si="759"/>
        <v>74224.653335253475</v>
      </c>
      <c r="AF199" s="8">
        <f t="shared" si="759"/>
        <v>74865.295171798614</v>
      </c>
      <c r="AG199" s="8">
        <f t="shared" si="759"/>
        <v>75511.485049164956</v>
      </c>
    </row>
    <row r="200" spans="1:33">
      <c r="A200" s="9">
        <f t="shared" si="758"/>
        <v>197</v>
      </c>
      <c r="B200" t="s">
        <v>285</v>
      </c>
      <c r="C200" s="264"/>
      <c r="D200" s="264">
        <f>-D197/D177</f>
        <v>8.8345502214449284E-3</v>
      </c>
      <c r="E200" s="264">
        <f t="shared" ref="E200:AG200" si="760">-E197/E177</f>
        <v>8.8340899152878592E-3</v>
      </c>
      <c r="F200" s="264">
        <f t="shared" si="760"/>
        <v>8.8336324748814268E-3</v>
      </c>
      <c r="G200" s="264">
        <f t="shared" si="760"/>
        <v>8.8331778798674699E-3</v>
      </c>
      <c r="H200" s="264">
        <f t="shared" si="760"/>
        <v>8.8327261099412548E-3</v>
      </c>
      <c r="I200" s="264">
        <f t="shared" si="760"/>
        <v>8.8322771448532227E-3</v>
      </c>
      <c r="J200" s="264">
        <f t="shared" si="760"/>
        <v>8.8318309644098859E-3</v>
      </c>
      <c r="K200" s="264">
        <f t="shared" si="760"/>
        <v>8.831387548474413E-3</v>
      </c>
      <c r="L200" s="264">
        <f t="shared" si="760"/>
        <v>8.8309468769682785E-3</v>
      </c>
      <c r="M200" s="264">
        <f t="shared" si="760"/>
        <v>8.8305089298716267E-3</v>
      </c>
      <c r="N200" s="264">
        <f t="shared" si="760"/>
        <v>8.8300736872246634E-3</v>
      </c>
      <c r="O200" s="264">
        <f t="shared" si="760"/>
        <v>8.8296411291279471E-3</v>
      </c>
      <c r="P200" s="264">
        <f t="shared" si="760"/>
        <v>8.828799146611617E-3</v>
      </c>
      <c r="Q200" s="264">
        <f t="shared" si="760"/>
        <v>8.8279593455193248E-3</v>
      </c>
      <c r="R200" s="264">
        <f t="shared" si="760"/>
        <v>8.8271217153946605E-3</v>
      </c>
      <c r="S200" s="264">
        <f t="shared" si="760"/>
        <v>8.8262862457868362E-3</v>
      </c>
      <c r="T200" s="264">
        <f t="shared" si="760"/>
        <v>8.8254529262515504E-3</v>
      </c>
      <c r="U200" s="264">
        <f t="shared" si="760"/>
        <v>8.8246217463520248E-3</v>
      </c>
      <c r="V200" s="264">
        <f t="shared" si="760"/>
        <v>8.8237926956594524E-3</v>
      </c>
      <c r="W200" s="264">
        <f t="shared" si="760"/>
        <v>8.8229657637542008E-3</v>
      </c>
      <c r="X200" s="264">
        <f t="shared" si="760"/>
        <v>8.8221409402263508E-3</v>
      </c>
      <c r="Y200" s="264">
        <f t="shared" si="760"/>
        <v>8.8213182146764796E-3</v>
      </c>
      <c r="Z200" s="264">
        <f t="shared" si="760"/>
        <v>8.8204975767167872E-3</v>
      </c>
      <c r="AA200" s="264">
        <f t="shared" si="760"/>
        <v>8.8196790159713306E-3</v>
      </c>
      <c r="AB200" s="264">
        <f t="shared" si="760"/>
        <v>8.8188625220771439E-3</v>
      </c>
      <c r="AC200" s="264">
        <f t="shared" si="760"/>
        <v>8.8180480846846571E-3</v>
      </c>
      <c r="AD200" s="264">
        <f t="shared" si="760"/>
        <v>8.8172356934590624E-3</v>
      </c>
      <c r="AE200" s="264">
        <f t="shared" si="760"/>
        <v>8.8164253380801326E-3</v>
      </c>
      <c r="AF200" s="264">
        <f t="shared" si="760"/>
        <v>8.8156170082435651E-3</v>
      </c>
      <c r="AG200" s="264">
        <f t="shared" si="760"/>
        <v>8.8148106936612163E-3</v>
      </c>
    </row>
    <row r="201" spans="1:33">
      <c r="A201" s="9">
        <f t="shared" si="758"/>
        <v>198</v>
      </c>
      <c r="C201" s="264"/>
      <c r="D201" s="264"/>
      <c r="E201" s="264"/>
      <c r="F201" s="264"/>
      <c r="G201" s="264"/>
      <c r="H201" s="264"/>
      <c r="I201" s="264"/>
      <c r="J201" s="264"/>
      <c r="K201" s="264"/>
      <c r="L201" s="264"/>
      <c r="M201" s="264"/>
      <c r="N201" s="264"/>
      <c r="O201" s="264"/>
      <c r="P201" s="264"/>
      <c r="Q201" s="264"/>
      <c r="R201" s="264"/>
      <c r="S201" s="264"/>
      <c r="T201" s="264"/>
      <c r="U201" s="264"/>
      <c r="V201" s="264"/>
    </row>
    <row r="202" spans="1:33">
      <c r="A202" s="9">
        <f t="shared" si="758"/>
        <v>199</v>
      </c>
      <c r="B202" s="265" t="s">
        <v>203</v>
      </c>
      <c r="C202" s="355"/>
      <c r="D202" s="355"/>
      <c r="E202" s="207">
        <f>E170</f>
        <v>2025</v>
      </c>
      <c r="F202" s="207">
        <f t="shared" ref="F202:AG202" si="761">F170</f>
        <v>2026</v>
      </c>
      <c r="G202" s="207">
        <f t="shared" si="761"/>
        <v>2027</v>
      </c>
      <c r="H202" s="207">
        <f t="shared" si="761"/>
        <v>2028</v>
      </c>
      <c r="I202" s="207">
        <f t="shared" si="761"/>
        <v>2029</v>
      </c>
      <c r="J202" s="207">
        <f t="shared" si="761"/>
        <v>2030</v>
      </c>
      <c r="K202" s="207">
        <f t="shared" si="761"/>
        <v>2031</v>
      </c>
      <c r="L202" s="207">
        <f t="shared" si="761"/>
        <v>2032</v>
      </c>
      <c r="M202" s="207">
        <f t="shared" si="761"/>
        <v>2033</v>
      </c>
      <c r="N202" s="207">
        <f t="shared" si="761"/>
        <v>2034</v>
      </c>
      <c r="O202" s="207">
        <f t="shared" si="761"/>
        <v>2035</v>
      </c>
      <c r="P202" s="207">
        <f t="shared" si="761"/>
        <v>2036</v>
      </c>
      <c r="Q202" s="207">
        <f t="shared" si="761"/>
        <v>2037</v>
      </c>
      <c r="R202" s="207">
        <f t="shared" si="761"/>
        <v>2038</v>
      </c>
      <c r="S202" s="207">
        <f t="shared" si="761"/>
        <v>2039</v>
      </c>
      <c r="T202" s="207">
        <f t="shared" si="761"/>
        <v>2040</v>
      </c>
      <c r="U202" s="207">
        <f t="shared" si="761"/>
        <v>2041</v>
      </c>
      <c r="V202" s="207">
        <f t="shared" si="761"/>
        <v>2042</v>
      </c>
      <c r="W202" s="207">
        <f t="shared" si="761"/>
        <v>2043</v>
      </c>
      <c r="X202" s="207">
        <f t="shared" si="761"/>
        <v>2044</v>
      </c>
      <c r="Y202" s="207">
        <f t="shared" si="761"/>
        <v>2045</v>
      </c>
      <c r="Z202" s="207">
        <f t="shared" si="761"/>
        <v>2046</v>
      </c>
      <c r="AA202" s="207">
        <f t="shared" si="761"/>
        <v>2047</v>
      </c>
      <c r="AB202" s="207">
        <f t="shared" si="761"/>
        <v>2048</v>
      </c>
      <c r="AC202" s="207">
        <f t="shared" si="761"/>
        <v>2049</v>
      </c>
      <c r="AD202" s="207">
        <f t="shared" si="761"/>
        <v>2050</v>
      </c>
      <c r="AE202" s="207">
        <f t="shared" si="761"/>
        <v>2051</v>
      </c>
      <c r="AF202" s="207">
        <f t="shared" si="761"/>
        <v>2052</v>
      </c>
      <c r="AG202" s="207">
        <f t="shared" si="761"/>
        <v>2053</v>
      </c>
    </row>
    <row r="203" spans="1:33">
      <c r="A203" s="9">
        <f t="shared" si="758"/>
        <v>200</v>
      </c>
      <c r="B203" s="1" t="str">
        <f t="shared" ref="B203:B208" si="762">B171</f>
        <v>Residential</v>
      </c>
      <c r="C203" s="355"/>
      <c r="D203" s="355">
        <f t="shared" ref="D203:T203" si="763">D171/C171-1</f>
        <v>1.0013089572016298E-2</v>
      </c>
      <c r="E203" s="355">
        <f t="shared" si="763"/>
        <v>9.000000000000119E-3</v>
      </c>
      <c r="F203" s="355">
        <f t="shared" si="763"/>
        <v>8.999999999999897E-3</v>
      </c>
      <c r="G203" s="355">
        <f t="shared" si="763"/>
        <v>8.999999999999897E-3</v>
      </c>
      <c r="H203" s="355">
        <f t="shared" si="763"/>
        <v>8.9999999999996749E-3</v>
      </c>
      <c r="I203" s="355">
        <f t="shared" si="763"/>
        <v>8.999999999999897E-3</v>
      </c>
      <c r="J203" s="355">
        <f t="shared" si="763"/>
        <v>8.999999999999897E-3</v>
      </c>
      <c r="K203" s="355">
        <f t="shared" si="763"/>
        <v>8.999999999999897E-3</v>
      </c>
      <c r="L203" s="355">
        <f t="shared" si="763"/>
        <v>8.999999999999897E-3</v>
      </c>
      <c r="M203" s="355">
        <f t="shared" si="763"/>
        <v>8.999999999999897E-3</v>
      </c>
      <c r="N203" s="355">
        <f t="shared" si="763"/>
        <v>8.9999999999996749E-3</v>
      </c>
      <c r="O203" s="355">
        <f t="shared" si="763"/>
        <v>8.999999999999897E-3</v>
      </c>
      <c r="P203" s="355">
        <f t="shared" si="763"/>
        <v>8.0000000000000071E-3</v>
      </c>
      <c r="Q203" s="355">
        <f t="shared" si="763"/>
        <v>8.0000000000000071E-3</v>
      </c>
      <c r="R203" s="355">
        <f t="shared" si="763"/>
        <v>8.0000000000000071E-3</v>
      </c>
      <c r="S203" s="355">
        <f t="shared" si="763"/>
        <v>8.0000000000000071E-3</v>
      </c>
      <c r="T203" s="355">
        <f t="shared" si="763"/>
        <v>8.0000000000000071E-3</v>
      </c>
      <c r="U203" s="355">
        <f t="shared" ref="U203:U208" si="764">U171/T171-1</f>
        <v>8.0000000000002292E-3</v>
      </c>
      <c r="V203" s="355">
        <f t="shared" ref="V203:V208" si="765">V171/U171-1</f>
        <v>8.0000000000000071E-3</v>
      </c>
      <c r="W203" s="355">
        <f t="shared" ref="W203:W208" si="766">W171/V171-1</f>
        <v>8.0000000000000071E-3</v>
      </c>
      <c r="X203" s="355">
        <f t="shared" ref="X203:X208" si="767">X171/W171-1</f>
        <v>8.0000000000002292E-3</v>
      </c>
      <c r="Y203" s="355">
        <f t="shared" ref="Y203:Y208" si="768">Y171/X171-1</f>
        <v>8.0000000000000071E-3</v>
      </c>
      <c r="Z203" s="355">
        <f t="shared" ref="Z203:Z208" si="769">Z171/Y171-1</f>
        <v>8.0000000000000071E-3</v>
      </c>
      <c r="AA203" s="355">
        <f t="shared" ref="AA203:AA208" si="770">AA171/Z171-1</f>
        <v>8.0000000000000071E-3</v>
      </c>
      <c r="AB203" s="355">
        <f t="shared" ref="AB203:AB208" si="771">AB171/AA171-1</f>
        <v>7.9999999999997851E-3</v>
      </c>
      <c r="AC203" s="355">
        <f t="shared" ref="AC203:AC208" si="772">AC171/AB171-1</f>
        <v>8.0000000000000071E-3</v>
      </c>
      <c r="AD203" s="355">
        <f t="shared" ref="AD203:AD208" si="773">AD171/AC171-1</f>
        <v>8.0000000000000071E-3</v>
      </c>
      <c r="AE203" s="355">
        <f t="shared" ref="AE203:AE208" si="774">AE171/AD171-1</f>
        <v>8.0000000000000071E-3</v>
      </c>
      <c r="AF203" s="355">
        <f t="shared" ref="AF203:AF208" si="775">AF171/AE171-1</f>
        <v>8.0000000000000071E-3</v>
      </c>
      <c r="AG203" s="355">
        <f t="shared" ref="AG203:AG208" si="776">AG171/AF171-1</f>
        <v>8.0000000000000071E-3</v>
      </c>
    </row>
    <row r="204" spans="1:33">
      <c r="A204" s="9">
        <f t="shared" si="758"/>
        <v>201</v>
      </c>
      <c r="B204" s="1" t="str">
        <f t="shared" si="762"/>
        <v>Commercial - Small</v>
      </c>
      <c r="C204" s="355"/>
      <c r="D204" s="355">
        <f t="shared" ref="D204:T204" si="777">D172/C172-1</f>
        <v>9.5888543129185599E-3</v>
      </c>
      <c r="E204" s="355">
        <f t="shared" si="777"/>
        <v>9.0139999999998555E-3</v>
      </c>
      <c r="F204" s="355">
        <f t="shared" si="777"/>
        <v>9.0139999999998555E-3</v>
      </c>
      <c r="G204" s="355">
        <f t="shared" si="777"/>
        <v>9.0139999999998555E-3</v>
      </c>
      <c r="H204" s="355">
        <f t="shared" si="777"/>
        <v>9.0140000000000775E-3</v>
      </c>
      <c r="I204" s="355">
        <f t="shared" si="777"/>
        <v>9.0139999999998555E-3</v>
      </c>
      <c r="J204" s="355">
        <f t="shared" si="777"/>
        <v>9.0140000000000775E-3</v>
      </c>
      <c r="K204" s="355">
        <f t="shared" si="777"/>
        <v>9.0139999999998555E-3</v>
      </c>
      <c r="L204" s="355">
        <f t="shared" si="777"/>
        <v>9.0139999999998555E-3</v>
      </c>
      <c r="M204" s="355">
        <f t="shared" si="777"/>
        <v>9.0139999999998555E-3</v>
      </c>
      <c r="N204" s="355">
        <f t="shared" si="777"/>
        <v>9.0140000000000775E-3</v>
      </c>
      <c r="O204" s="355">
        <f t="shared" si="777"/>
        <v>9.0139999999998555E-3</v>
      </c>
      <c r="P204" s="355">
        <f t="shared" si="777"/>
        <v>9.0139999999998555E-3</v>
      </c>
      <c r="Q204" s="355">
        <f t="shared" si="777"/>
        <v>9.0139999999998555E-3</v>
      </c>
      <c r="R204" s="355">
        <f t="shared" si="777"/>
        <v>9.0139999999998555E-3</v>
      </c>
      <c r="S204" s="355">
        <f t="shared" si="777"/>
        <v>9.0140000000000775E-3</v>
      </c>
      <c r="T204" s="355">
        <f t="shared" si="777"/>
        <v>9.0139999999998555E-3</v>
      </c>
      <c r="U204" s="355">
        <f t="shared" si="764"/>
        <v>9.0139999999998555E-3</v>
      </c>
      <c r="V204" s="355">
        <f t="shared" si="765"/>
        <v>9.0139999999998555E-3</v>
      </c>
      <c r="W204" s="355">
        <f t="shared" si="766"/>
        <v>9.0140000000000775E-3</v>
      </c>
      <c r="X204" s="355">
        <f t="shared" si="767"/>
        <v>9.0139999999998555E-3</v>
      </c>
      <c r="Y204" s="355">
        <f t="shared" si="768"/>
        <v>9.0139999999996334E-3</v>
      </c>
      <c r="Z204" s="355">
        <f t="shared" si="769"/>
        <v>9.0140000000000775E-3</v>
      </c>
      <c r="AA204" s="355">
        <f t="shared" si="770"/>
        <v>9.0139999999998555E-3</v>
      </c>
      <c r="AB204" s="355">
        <f t="shared" si="771"/>
        <v>9.0140000000000775E-3</v>
      </c>
      <c r="AC204" s="355">
        <f t="shared" si="772"/>
        <v>9.0140000000000775E-3</v>
      </c>
      <c r="AD204" s="355">
        <f t="shared" si="773"/>
        <v>9.0139999999998555E-3</v>
      </c>
      <c r="AE204" s="355">
        <f t="shared" si="774"/>
        <v>9.0139999999998555E-3</v>
      </c>
      <c r="AF204" s="355">
        <f t="shared" si="775"/>
        <v>9.0139999999998555E-3</v>
      </c>
      <c r="AG204" s="355">
        <f t="shared" si="776"/>
        <v>9.0140000000000775E-3</v>
      </c>
    </row>
    <row r="205" spans="1:33">
      <c r="A205" s="9">
        <f t="shared" si="758"/>
        <v>202</v>
      </c>
      <c r="B205" s="1" t="str">
        <f t="shared" si="762"/>
        <v>Commercial - Med./Large</v>
      </c>
      <c r="C205" s="355"/>
      <c r="D205" s="355">
        <f t="shared" ref="D205:T205" si="778">D173/C173-1</f>
        <v>9.5888543129185599E-3</v>
      </c>
      <c r="E205" s="355">
        <f t="shared" si="778"/>
        <v>9.0139999999998555E-3</v>
      </c>
      <c r="F205" s="355">
        <f t="shared" si="778"/>
        <v>9.0139999999998555E-3</v>
      </c>
      <c r="G205" s="355">
        <f t="shared" si="778"/>
        <v>9.0139999999998555E-3</v>
      </c>
      <c r="H205" s="355">
        <f t="shared" si="778"/>
        <v>9.0140000000000775E-3</v>
      </c>
      <c r="I205" s="355">
        <f t="shared" si="778"/>
        <v>9.0139999999998555E-3</v>
      </c>
      <c r="J205" s="355">
        <f t="shared" si="778"/>
        <v>9.0140000000000775E-3</v>
      </c>
      <c r="K205" s="355">
        <f t="shared" si="778"/>
        <v>9.0139999999998555E-3</v>
      </c>
      <c r="L205" s="355">
        <f t="shared" si="778"/>
        <v>9.0139999999998555E-3</v>
      </c>
      <c r="M205" s="355">
        <f t="shared" si="778"/>
        <v>9.0139999999998555E-3</v>
      </c>
      <c r="N205" s="355">
        <f t="shared" si="778"/>
        <v>9.0140000000000775E-3</v>
      </c>
      <c r="O205" s="355">
        <f t="shared" si="778"/>
        <v>9.0139999999998555E-3</v>
      </c>
      <c r="P205" s="355">
        <f t="shared" si="778"/>
        <v>9.0139999999998555E-3</v>
      </c>
      <c r="Q205" s="355">
        <f t="shared" si="778"/>
        <v>9.0139999999998555E-3</v>
      </c>
      <c r="R205" s="355">
        <f t="shared" si="778"/>
        <v>9.0139999999998555E-3</v>
      </c>
      <c r="S205" s="355">
        <f t="shared" si="778"/>
        <v>9.0140000000000775E-3</v>
      </c>
      <c r="T205" s="355">
        <f t="shared" si="778"/>
        <v>9.0139999999998555E-3</v>
      </c>
      <c r="U205" s="355">
        <f t="shared" si="764"/>
        <v>9.0140000000000775E-3</v>
      </c>
      <c r="V205" s="355">
        <f t="shared" si="765"/>
        <v>9.0139999999998555E-3</v>
      </c>
      <c r="W205" s="355">
        <f t="shared" si="766"/>
        <v>9.0140000000000775E-3</v>
      </c>
      <c r="X205" s="355">
        <f t="shared" si="767"/>
        <v>9.0139999999998555E-3</v>
      </c>
      <c r="Y205" s="355">
        <f t="shared" si="768"/>
        <v>9.0139999999998555E-3</v>
      </c>
      <c r="Z205" s="355">
        <f t="shared" si="769"/>
        <v>9.0139999999998555E-3</v>
      </c>
      <c r="AA205" s="355">
        <f t="shared" si="770"/>
        <v>9.0139999999998555E-3</v>
      </c>
      <c r="AB205" s="355">
        <f t="shared" si="771"/>
        <v>9.0140000000000775E-3</v>
      </c>
      <c r="AC205" s="355">
        <f t="shared" si="772"/>
        <v>9.0140000000000775E-3</v>
      </c>
      <c r="AD205" s="355">
        <f t="shared" si="773"/>
        <v>9.0139999999998555E-3</v>
      </c>
      <c r="AE205" s="355">
        <f t="shared" si="774"/>
        <v>9.0139999999998555E-3</v>
      </c>
      <c r="AF205" s="355">
        <f t="shared" si="775"/>
        <v>9.0139999999998555E-3</v>
      </c>
      <c r="AG205" s="355">
        <f t="shared" si="776"/>
        <v>9.0139999999998555E-3</v>
      </c>
    </row>
    <row r="206" spans="1:33">
      <c r="A206" s="9">
        <f t="shared" si="758"/>
        <v>203</v>
      </c>
      <c r="B206" s="1" t="str">
        <f t="shared" si="762"/>
        <v>Industrial</v>
      </c>
      <c r="C206" s="355"/>
      <c r="D206" s="355">
        <f t="shared" ref="D206:T206" si="779">D174/C174-1</f>
        <v>0</v>
      </c>
      <c r="E206" s="355">
        <f t="shared" si="779"/>
        <v>0</v>
      </c>
      <c r="F206" s="355">
        <f t="shared" si="779"/>
        <v>0</v>
      </c>
      <c r="G206" s="355">
        <f t="shared" si="779"/>
        <v>0</v>
      </c>
      <c r="H206" s="355">
        <f t="shared" si="779"/>
        <v>0</v>
      </c>
      <c r="I206" s="355">
        <f t="shared" si="779"/>
        <v>0</v>
      </c>
      <c r="J206" s="355">
        <f t="shared" si="779"/>
        <v>0</v>
      </c>
      <c r="K206" s="355">
        <f t="shared" si="779"/>
        <v>0</v>
      </c>
      <c r="L206" s="355">
        <f t="shared" si="779"/>
        <v>0</v>
      </c>
      <c r="M206" s="355">
        <f t="shared" si="779"/>
        <v>0</v>
      </c>
      <c r="N206" s="355">
        <f t="shared" si="779"/>
        <v>0</v>
      </c>
      <c r="O206" s="355">
        <f t="shared" si="779"/>
        <v>0</v>
      </c>
      <c r="P206" s="355">
        <f t="shared" si="779"/>
        <v>0</v>
      </c>
      <c r="Q206" s="355">
        <f t="shared" si="779"/>
        <v>0</v>
      </c>
      <c r="R206" s="355">
        <f t="shared" si="779"/>
        <v>0</v>
      </c>
      <c r="S206" s="355">
        <f t="shared" si="779"/>
        <v>0</v>
      </c>
      <c r="T206" s="355">
        <f t="shared" si="779"/>
        <v>0</v>
      </c>
      <c r="U206" s="355">
        <f t="shared" si="764"/>
        <v>0</v>
      </c>
      <c r="V206" s="355">
        <f t="shared" si="765"/>
        <v>0</v>
      </c>
      <c r="W206" s="355">
        <f t="shared" si="766"/>
        <v>0</v>
      </c>
      <c r="X206" s="355">
        <f t="shared" si="767"/>
        <v>0</v>
      </c>
      <c r="Y206" s="355">
        <f t="shared" si="768"/>
        <v>0</v>
      </c>
      <c r="Z206" s="355">
        <f t="shared" si="769"/>
        <v>0</v>
      </c>
      <c r="AA206" s="355">
        <f t="shared" si="770"/>
        <v>0</v>
      </c>
      <c r="AB206" s="355">
        <f t="shared" si="771"/>
        <v>0</v>
      </c>
      <c r="AC206" s="355">
        <f t="shared" si="772"/>
        <v>0</v>
      </c>
      <c r="AD206" s="355">
        <f t="shared" si="773"/>
        <v>0</v>
      </c>
      <c r="AE206" s="355">
        <f t="shared" si="774"/>
        <v>0</v>
      </c>
      <c r="AF206" s="355">
        <f t="shared" si="775"/>
        <v>0</v>
      </c>
      <c r="AG206" s="355">
        <f t="shared" si="776"/>
        <v>0</v>
      </c>
    </row>
    <row r="207" spans="1:33">
      <c r="A207" s="9">
        <f t="shared" si="758"/>
        <v>204</v>
      </c>
      <c r="B207" s="1" t="str">
        <f t="shared" si="762"/>
        <v>Agriculture</v>
      </c>
      <c r="C207" s="355"/>
      <c r="D207" s="355">
        <f t="shared" ref="D207" si="780">D175/C175-1</f>
        <v>1.3039999999999718E-2</v>
      </c>
      <c r="E207" s="355">
        <f t="shared" ref="E207" si="781">E175/D175-1</f>
        <v>1.3039999999999941E-2</v>
      </c>
      <c r="F207" s="355">
        <f t="shared" ref="F207" si="782">F175/E175-1</f>
        <v>1.3039999999999941E-2</v>
      </c>
      <c r="G207" s="355">
        <f t="shared" ref="G207" si="783">G175/F175-1</f>
        <v>1.3039999999999941E-2</v>
      </c>
      <c r="H207" s="355">
        <f t="shared" ref="H207" si="784">H175/G175-1</f>
        <v>1.3040000000000163E-2</v>
      </c>
      <c r="I207" s="355">
        <f t="shared" ref="I207" si="785">I175/H175-1</f>
        <v>1.3039999999999941E-2</v>
      </c>
      <c r="J207" s="355">
        <f t="shared" ref="J207" si="786">J175/I175-1</f>
        <v>1.3039999999999941E-2</v>
      </c>
      <c r="K207" s="355">
        <f t="shared" ref="K207" si="787">K175/J175-1</f>
        <v>1.3039999999999718E-2</v>
      </c>
      <c r="L207" s="355">
        <f t="shared" ref="L207" si="788">L175/K175-1</f>
        <v>1.3040000000000163E-2</v>
      </c>
      <c r="M207" s="355">
        <f t="shared" ref="M207" si="789">M175/L175-1</f>
        <v>1.3039999999999718E-2</v>
      </c>
      <c r="N207" s="355">
        <f t="shared" ref="N207" si="790">N175/M175-1</f>
        <v>1.3039999999999941E-2</v>
      </c>
      <c r="O207" s="355">
        <f t="shared" ref="O207" si="791">O175/N175-1</f>
        <v>1.3039999999999718E-2</v>
      </c>
      <c r="P207" s="355">
        <f t="shared" ref="P207" si="792">P175/O175-1</f>
        <v>1.0024999999999729E-2</v>
      </c>
      <c r="Q207" s="355">
        <f t="shared" ref="Q207" si="793">Q175/P175-1</f>
        <v>1.0024999999999951E-2</v>
      </c>
      <c r="R207" s="355">
        <f t="shared" ref="R207" si="794">R175/Q175-1</f>
        <v>1.0024999999999729E-2</v>
      </c>
      <c r="S207" s="355">
        <f t="shared" ref="S207" si="795">S175/R175-1</f>
        <v>1.0024999999999729E-2</v>
      </c>
      <c r="T207" s="355">
        <f t="shared" ref="T207" si="796">T175/S175-1</f>
        <v>1.0024999999999729E-2</v>
      </c>
      <c r="U207" s="355">
        <f t="shared" si="764"/>
        <v>1.0024999999999951E-2</v>
      </c>
      <c r="V207" s="355">
        <f t="shared" si="765"/>
        <v>1.0024999999999729E-2</v>
      </c>
      <c r="W207" s="355">
        <f t="shared" si="766"/>
        <v>1.0024999999999729E-2</v>
      </c>
      <c r="X207" s="355">
        <f t="shared" si="767"/>
        <v>1.0024999999999729E-2</v>
      </c>
      <c r="Y207" s="355">
        <f t="shared" si="768"/>
        <v>1.0024999999999729E-2</v>
      </c>
      <c r="Z207" s="355">
        <f t="shared" si="769"/>
        <v>1.0024999999999729E-2</v>
      </c>
      <c r="AA207" s="355">
        <f t="shared" si="770"/>
        <v>1.0024999999999729E-2</v>
      </c>
      <c r="AB207" s="355">
        <f t="shared" si="771"/>
        <v>1.0024999999999951E-2</v>
      </c>
      <c r="AC207" s="355">
        <f t="shared" si="772"/>
        <v>1.0024999999999729E-2</v>
      </c>
      <c r="AD207" s="355">
        <f t="shared" si="773"/>
        <v>1.0024999999999729E-2</v>
      </c>
      <c r="AE207" s="355">
        <f t="shared" si="774"/>
        <v>1.0024999999999729E-2</v>
      </c>
      <c r="AF207" s="355">
        <f t="shared" si="775"/>
        <v>1.0024999999999729E-2</v>
      </c>
      <c r="AG207" s="355">
        <f t="shared" si="776"/>
        <v>1.0024999999999729E-2</v>
      </c>
    </row>
    <row r="208" spans="1:33">
      <c r="A208" s="9">
        <f t="shared" si="758"/>
        <v>205</v>
      </c>
      <c r="B208" s="1" t="str">
        <f t="shared" si="762"/>
        <v>Lighting</v>
      </c>
      <c r="C208" s="355"/>
      <c r="D208" s="355">
        <f t="shared" ref="D208:T208" si="797">D176/C176-1</f>
        <v>0</v>
      </c>
      <c r="E208" s="355">
        <f t="shared" si="797"/>
        <v>0</v>
      </c>
      <c r="F208" s="355">
        <f t="shared" si="797"/>
        <v>0</v>
      </c>
      <c r="G208" s="355">
        <f t="shared" si="797"/>
        <v>0</v>
      </c>
      <c r="H208" s="355">
        <f t="shared" si="797"/>
        <v>0</v>
      </c>
      <c r="I208" s="355">
        <f t="shared" si="797"/>
        <v>0</v>
      </c>
      <c r="J208" s="355">
        <f t="shared" si="797"/>
        <v>0</v>
      </c>
      <c r="K208" s="355">
        <f t="shared" si="797"/>
        <v>0</v>
      </c>
      <c r="L208" s="355">
        <f t="shared" si="797"/>
        <v>0</v>
      </c>
      <c r="M208" s="355">
        <f t="shared" si="797"/>
        <v>0</v>
      </c>
      <c r="N208" s="355">
        <f t="shared" si="797"/>
        <v>0</v>
      </c>
      <c r="O208" s="355">
        <f t="shared" si="797"/>
        <v>0</v>
      </c>
      <c r="P208" s="355">
        <f t="shared" si="797"/>
        <v>0</v>
      </c>
      <c r="Q208" s="355">
        <f t="shared" si="797"/>
        <v>0</v>
      </c>
      <c r="R208" s="355">
        <f t="shared" si="797"/>
        <v>0</v>
      </c>
      <c r="S208" s="355">
        <f t="shared" si="797"/>
        <v>0</v>
      </c>
      <c r="T208" s="355">
        <f t="shared" si="797"/>
        <v>0</v>
      </c>
      <c r="U208" s="355">
        <f t="shared" si="764"/>
        <v>0</v>
      </c>
      <c r="V208" s="355">
        <f t="shared" si="765"/>
        <v>0</v>
      </c>
      <c r="W208" s="355">
        <f t="shared" si="766"/>
        <v>0</v>
      </c>
      <c r="X208" s="355">
        <f t="shared" si="767"/>
        <v>0</v>
      </c>
      <c r="Y208" s="355">
        <f t="shared" si="768"/>
        <v>0</v>
      </c>
      <c r="Z208" s="355">
        <f t="shared" si="769"/>
        <v>0</v>
      </c>
      <c r="AA208" s="355">
        <f t="shared" si="770"/>
        <v>0</v>
      </c>
      <c r="AB208" s="355">
        <f t="shared" si="771"/>
        <v>0</v>
      </c>
      <c r="AC208" s="355">
        <f t="shared" si="772"/>
        <v>0</v>
      </c>
      <c r="AD208" s="355">
        <f t="shared" si="773"/>
        <v>0</v>
      </c>
      <c r="AE208" s="355">
        <f t="shared" si="774"/>
        <v>0</v>
      </c>
      <c r="AF208" s="355">
        <f t="shared" si="775"/>
        <v>0</v>
      </c>
      <c r="AG208" s="355">
        <f t="shared" si="776"/>
        <v>0</v>
      </c>
    </row>
    <row r="209" spans="1:33">
      <c r="A209" s="9">
        <f t="shared" si="758"/>
        <v>206</v>
      </c>
      <c r="C209" s="263"/>
      <c r="D209" s="263"/>
      <c r="E209" s="263"/>
      <c r="F209" s="264"/>
      <c r="G209" s="264"/>
      <c r="H209" s="264"/>
      <c r="I209" s="264"/>
      <c r="J209" s="264"/>
      <c r="K209" s="264"/>
      <c r="L209" s="264"/>
      <c r="M209" s="264"/>
      <c r="N209" s="264"/>
      <c r="O209" s="264"/>
      <c r="P209" s="264"/>
      <c r="Q209" s="264"/>
      <c r="R209" s="264"/>
      <c r="S209" s="264"/>
      <c r="T209" s="264"/>
      <c r="U209" s="264"/>
      <c r="V209" s="264"/>
    </row>
    <row r="210" spans="1:33">
      <c r="A210" s="9">
        <f t="shared" si="758"/>
        <v>207</v>
      </c>
      <c r="B210" s="105" t="s">
        <v>209</v>
      </c>
      <c r="C210" s="264"/>
      <c r="D210" s="264"/>
      <c r="E210" s="263"/>
      <c r="F210" s="264"/>
      <c r="G210" s="264"/>
      <c r="H210" s="264"/>
      <c r="I210" s="264"/>
      <c r="J210" s="264"/>
      <c r="K210" s="264"/>
      <c r="L210" s="264"/>
      <c r="M210" s="264"/>
      <c r="N210" s="264"/>
      <c r="O210" s="264"/>
      <c r="P210" s="264"/>
      <c r="Q210" s="264"/>
      <c r="R210" s="264"/>
      <c r="S210" s="264"/>
      <c r="T210" s="264"/>
      <c r="U210" s="264"/>
      <c r="V210" s="264"/>
    </row>
    <row r="211" spans="1:33">
      <c r="A211" s="9">
        <f t="shared" si="758"/>
        <v>208</v>
      </c>
      <c r="B211" t="str">
        <f t="shared" ref="B211:B216" si="798">B203</f>
        <v>Residential</v>
      </c>
      <c r="C211" s="264"/>
      <c r="D211" s="264">
        <f t="shared" ref="D211:AG211" si="799">D171/D$177</f>
        <v>0.38574190803355046</v>
      </c>
      <c r="E211" s="264">
        <f t="shared" si="799"/>
        <v>0.38597164847609805</v>
      </c>
      <c r="F211" s="264">
        <f t="shared" si="799"/>
        <v>0.3861995199343608</v>
      </c>
      <c r="G211" s="264">
        <f t="shared" si="799"/>
        <v>0.38642553417973685</v>
      </c>
      <c r="H211" s="264">
        <f t="shared" si="799"/>
        <v>0.38664970294743972</v>
      </c>
      <c r="I211" s="264">
        <f t="shared" si="799"/>
        <v>0.38687203793586628</v>
      </c>
      <c r="J211" s="264">
        <f t="shared" si="799"/>
        <v>0.38709255080597943</v>
      </c>
      <c r="K211" s="264">
        <f t="shared" si="799"/>
        <v>0.3873112531807078</v>
      </c>
      <c r="L211" s="264">
        <f t="shared" si="799"/>
        <v>0.38752815664435991</v>
      </c>
      <c r="M211" s="264">
        <f t="shared" si="799"/>
        <v>0.38774327274205495</v>
      </c>
      <c r="N211" s="264">
        <f t="shared" si="799"/>
        <v>0.38795661297916678</v>
      </c>
      <c r="O211" s="264">
        <f t="shared" si="799"/>
        <v>0.38816818882078585</v>
      </c>
      <c r="P211" s="264">
        <f t="shared" si="799"/>
        <v>0.38814640095032193</v>
      </c>
      <c r="Q211" s="264">
        <f t="shared" si="799"/>
        <v>0.38812285783577855</v>
      </c>
      <c r="R211" s="264">
        <f t="shared" si="799"/>
        <v>0.38809757209646129</v>
      </c>
      <c r="S211" s="264">
        <f t="shared" si="799"/>
        <v>0.3880705562954101</v>
      </c>
      <c r="T211" s="264">
        <f t="shared" si="799"/>
        <v>0.38804182293912304</v>
      </c>
      <c r="U211" s="264">
        <f t="shared" si="799"/>
        <v>0.38801138447729161</v>
      </c>
      <c r="V211" s="264">
        <f t="shared" si="799"/>
        <v>0.38797925330254746</v>
      </c>
      <c r="W211" s="264">
        <f t="shared" si="799"/>
        <v>0.38794544175022011</v>
      </c>
      <c r="X211" s="264">
        <f t="shared" si="799"/>
        <v>0.38790996209810619</v>
      </c>
      <c r="Y211" s="264">
        <f t="shared" si="799"/>
        <v>0.38787282656624922</v>
      </c>
      <c r="Z211" s="264">
        <f t="shared" si="799"/>
        <v>0.38783404731673005</v>
      </c>
      <c r="AA211" s="264">
        <f t="shared" si="799"/>
        <v>0.3877936364534687</v>
      </c>
      <c r="AB211" s="264">
        <f t="shared" si="799"/>
        <v>0.38775160602203501</v>
      </c>
      <c r="AC211" s="264">
        <f t="shared" si="799"/>
        <v>0.38770796800947144</v>
      </c>
      <c r="AD211" s="264">
        <f t="shared" si="799"/>
        <v>0.3876627343441244</v>
      </c>
      <c r="AE211" s="264">
        <f t="shared" si="799"/>
        <v>0.38761591689548658</v>
      </c>
      <c r="AF211" s="264">
        <f t="shared" si="799"/>
        <v>0.38756752747404793</v>
      </c>
      <c r="AG211" s="264">
        <f t="shared" si="799"/>
        <v>0.38751757783115776</v>
      </c>
    </row>
    <row r="212" spans="1:33">
      <c r="A212" s="9">
        <f t="shared" si="758"/>
        <v>209</v>
      </c>
      <c r="B212" t="str">
        <f t="shared" si="798"/>
        <v>Commercial - Small</v>
      </c>
      <c r="C212" s="264"/>
      <c r="D212" s="264">
        <f t="shared" ref="D212:AG212" si="800">D172/D$177</f>
        <v>0.48777986887102132</v>
      </c>
      <c r="E212" s="264">
        <f t="shared" si="800"/>
        <v>0.48807715319255041</v>
      </c>
      <c r="F212" s="264">
        <f t="shared" si="800"/>
        <v>0.48837208222897099</v>
      </c>
      <c r="G212" s="264">
        <f t="shared" si="800"/>
        <v>0.48866467076790721</v>
      </c>
      <c r="H212" s="264">
        <f t="shared" si="800"/>
        <v>0.48895493355204772</v>
      </c>
      <c r="I212" s="264">
        <f t="shared" si="800"/>
        <v>0.48924288527834314</v>
      </c>
      <c r="J212" s="264">
        <f t="shared" si="800"/>
        <v>0.48952854059722289</v>
      </c>
      <c r="K212" s="264">
        <f t="shared" si="800"/>
        <v>0.48981191411183184</v>
      </c>
      <c r="L212" s="264">
        <f t="shared" si="800"/>
        <v>0.49009302037728669</v>
      </c>
      <c r="M212" s="264">
        <f t="shared" si="800"/>
        <v>0.49037187389995235</v>
      </c>
      <c r="N212" s="264">
        <f t="shared" si="800"/>
        <v>0.4906484891367362</v>
      </c>
      <c r="O212" s="264">
        <f t="shared" si="800"/>
        <v>0.49092288049440252</v>
      </c>
      <c r="P212" s="264">
        <f t="shared" si="800"/>
        <v>0.49138914232672321</v>
      </c>
      <c r="Q212" s="264">
        <f t="shared" si="800"/>
        <v>0.49185362109349756</v>
      </c>
      <c r="R212" s="264">
        <f t="shared" si="800"/>
        <v>0.49231632650600526</v>
      </c>
      <c r="S212" s="264">
        <f t="shared" si="800"/>
        <v>0.49277726825537749</v>
      </c>
      <c r="T212" s="264">
        <f t="shared" si="800"/>
        <v>0.49323645601202598</v>
      </c>
      <c r="U212" s="264">
        <f t="shared" si="800"/>
        <v>0.49369389942508413</v>
      </c>
      <c r="V212" s="264">
        <f t="shared" si="800"/>
        <v>0.49414960812186004</v>
      </c>
      <c r="W212" s="264">
        <f t="shared" si="800"/>
        <v>0.49460359170730006</v>
      </c>
      <c r="X212" s="264">
        <f t="shared" si="800"/>
        <v>0.49505585976346439</v>
      </c>
      <c r="Y212" s="264">
        <f t="shared" si="800"/>
        <v>0.49550642184901506</v>
      </c>
      <c r="Z212" s="264">
        <f t="shared" si="800"/>
        <v>0.49595528749871326</v>
      </c>
      <c r="AA212" s="264">
        <f t="shared" si="800"/>
        <v>0.49640246622292933</v>
      </c>
      <c r="AB212" s="264">
        <f t="shared" si="800"/>
        <v>0.49684796750716209</v>
      </c>
      <c r="AC212" s="264">
        <f t="shared" si="800"/>
        <v>0.49729180081157087</v>
      </c>
      <c r="AD212" s="264">
        <f t="shared" si="800"/>
        <v>0.49773397557051674</v>
      </c>
      <c r="AE212" s="264">
        <f t="shared" si="800"/>
        <v>0.49817450119211576</v>
      </c>
      <c r="AF212" s="264">
        <f t="shared" si="800"/>
        <v>0.49861338705780056</v>
      </c>
      <c r="AG212" s="264">
        <f t="shared" si="800"/>
        <v>0.49905064252189518</v>
      </c>
    </row>
    <row r="213" spans="1:33">
      <c r="A213" s="9">
        <f t="shared" si="758"/>
        <v>210</v>
      </c>
      <c r="B213" t="str">
        <f t="shared" si="798"/>
        <v>Commercial - Med./Large</v>
      </c>
      <c r="C213" s="264"/>
      <c r="D213" s="264">
        <f t="shared" ref="D213:AG213" si="801">D173/D$177</f>
        <v>5.4272538433378446E-2</v>
      </c>
      <c r="E213" s="264">
        <f t="shared" si="801"/>
        <v>5.4305615597475383E-2</v>
      </c>
      <c r="F213" s="264">
        <f t="shared" si="801"/>
        <v>5.4338430702168622E-2</v>
      </c>
      <c r="G213" s="264">
        <f t="shared" si="801"/>
        <v>5.4370985392794405E-2</v>
      </c>
      <c r="H213" s="264">
        <f t="shared" si="801"/>
        <v>5.4403281309689265E-2</v>
      </c>
      <c r="I213" s="264">
        <f t="shared" si="801"/>
        <v>5.4435320088100723E-2</v>
      </c>
      <c r="J213" s="264">
        <f t="shared" si="801"/>
        <v>5.4467103358100122E-2</v>
      </c>
      <c r="K213" s="264">
        <f t="shared" si="801"/>
        <v>5.4498632744497739E-2</v>
      </c>
      <c r="L213" s="264">
        <f t="shared" si="801"/>
        <v>5.4529909866760033E-2</v>
      </c>
      <c r="M213" s="264">
        <f t="shared" si="801"/>
        <v>5.4560936338929097E-2</v>
      </c>
      <c r="N213" s="264">
        <f t="shared" si="801"/>
        <v>5.4591713769544171E-2</v>
      </c>
      <c r="O213" s="264">
        <f t="shared" si="801"/>
        <v>5.4622243761565367E-2</v>
      </c>
      <c r="P213" s="264">
        <f t="shared" si="801"/>
        <v>5.4674122108396721E-2</v>
      </c>
      <c r="Q213" s="264">
        <f t="shared" si="801"/>
        <v>5.472580206349531E-2</v>
      </c>
      <c r="R213" s="264">
        <f t="shared" si="801"/>
        <v>5.4777284707380913E-2</v>
      </c>
      <c r="S213" s="264">
        <f t="shared" si="801"/>
        <v>5.4828571118331525E-2</v>
      </c>
      <c r="T213" s="264">
        <f t="shared" si="801"/>
        <v>5.4879662372319768E-2</v>
      </c>
      <c r="U213" s="264">
        <f t="shared" si="801"/>
        <v>5.4930559542950771E-2</v>
      </c>
      <c r="V213" s="264">
        <f t="shared" si="801"/>
        <v>5.4981263701401259E-2</v>
      </c>
      <c r="W213" s="264">
        <f t="shared" si="801"/>
        <v>5.5031775916359903E-2</v>
      </c>
      <c r="X213" s="264">
        <f t="shared" si="801"/>
        <v>5.5082097253968967E-2</v>
      </c>
      <c r="Y213" s="264">
        <f t="shared" si="801"/>
        <v>5.5132228777767349E-2</v>
      </c>
      <c r="Z213" s="264">
        <f t="shared" si="801"/>
        <v>5.5182171548634563E-2</v>
      </c>
      <c r="AA213" s="264">
        <f t="shared" si="801"/>
        <v>5.5231926624736367E-2</v>
      </c>
      <c r="AB213" s="264">
        <f t="shared" si="801"/>
        <v>5.5281495061471168E-2</v>
      </c>
      <c r="AC213" s="264">
        <f t="shared" si="801"/>
        <v>5.5330877911417983E-2</v>
      </c>
      <c r="AD213" s="264">
        <f t="shared" si="801"/>
        <v>5.5380076224285438E-2</v>
      </c>
      <c r="AE213" s="264">
        <f t="shared" si="801"/>
        <v>5.5429091046861979E-2</v>
      </c>
      <c r="AF213" s="264">
        <f t="shared" si="801"/>
        <v>5.547792342296716E-2</v>
      </c>
      <c r="AG213" s="264">
        <f t="shared" si="801"/>
        <v>5.5526574393404297E-2</v>
      </c>
    </row>
    <row r="214" spans="1:33">
      <c r="A214" s="9">
        <f t="shared" si="758"/>
        <v>211</v>
      </c>
      <c r="B214" t="str">
        <f t="shared" si="798"/>
        <v>Industrial</v>
      </c>
      <c r="C214" s="264"/>
      <c r="D214" s="264">
        <f t="shared" ref="D214:AG215" si="802">D174/D$177</f>
        <v>6.5495403832850227E-2</v>
      </c>
      <c r="E214" s="264">
        <f t="shared" si="802"/>
        <v>6.4949862866690203E-2</v>
      </c>
      <c r="F214" s="264">
        <f t="shared" si="802"/>
        <v>6.4408531438958888E-2</v>
      </c>
      <c r="G214" s="264">
        <f t="shared" si="802"/>
        <v>6.3871382583804995E-2</v>
      </c>
      <c r="H214" s="264">
        <f t="shared" si="802"/>
        <v>6.3338389416079596E-2</v>
      </c>
      <c r="I214" s="264">
        <f t="shared" si="802"/>
        <v>6.2809525132783456E-2</v>
      </c>
      <c r="J214" s="264">
        <f t="shared" si="802"/>
        <v>6.2284763014477947E-2</v>
      </c>
      <c r="K214" s="264">
        <f t="shared" si="802"/>
        <v>6.1764076426660083E-2</v>
      </c>
      <c r="L214" s="264">
        <f t="shared" si="802"/>
        <v>6.1247438821102042E-2</v>
      </c>
      <c r="M214" s="264">
        <f t="shared" si="802"/>
        <v>6.0734823737155726E-2</v>
      </c>
      <c r="N214" s="264">
        <f t="shared" si="802"/>
        <v>6.0226204803022536E-2</v>
      </c>
      <c r="O214" s="264">
        <f t="shared" si="802"/>
        <v>5.9721555736989194E-2</v>
      </c>
      <c r="P214" s="264">
        <f t="shared" si="802"/>
        <v>5.9244249571032054E-2</v>
      </c>
      <c r="Q214" s="264">
        <f t="shared" si="802"/>
        <v>5.877049215936124E-2</v>
      </c>
      <c r="R214" s="264">
        <f t="shared" si="802"/>
        <v>5.8300261242250892E-2</v>
      </c>
      <c r="S214" s="264">
        <f t="shared" si="802"/>
        <v>5.783353463455812E-2</v>
      </c>
      <c r="T214" s="264">
        <f t="shared" si="802"/>
        <v>5.7370290226591125E-2</v>
      </c>
      <c r="U214" s="264">
        <f t="shared" si="802"/>
        <v>5.6910505984953771E-2</v>
      </c>
      <c r="V214" s="264">
        <f t="shared" si="802"/>
        <v>5.6454159953367139E-2</v>
      </c>
      <c r="W214" s="264">
        <f t="shared" si="802"/>
        <v>5.6001230253467843E-2</v>
      </c>
      <c r="X214" s="264">
        <f t="shared" si="802"/>
        <v>5.5551695085584017E-2</v>
      </c>
      <c r="Y214" s="264">
        <f t="shared" si="802"/>
        <v>5.5105532729488815E-2</v>
      </c>
      <c r="Z214" s="264">
        <f t="shared" si="802"/>
        <v>5.4662721545131764E-2</v>
      </c>
      <c r="AA214" s="264">
        <f t="shared" si="802"/>
        <v>5.4223239973348623E-2</v>
      </c>
      <c r="AB214" s="264">
        <f t="shared" si="802"/>
        <v>5.3787066536549355E-2</v>
      </c>
      <c r="AC214" s="264">
        <f t="shared" si="802"/>
        <v>5.3354179839385237E-2</v>
      </c>
      <c r="AD214" s="264">
        <f t="shared" si="802"/>
        <v>5.2924558569394833E-2</v>
      </c>
      <c r="AE214" s="264">
        <f t="shared" si="802"/>
        <v>5.2498181497629415E-2</v>
      </c>
      <c r="AF214" s="264">
        <f t="shared" si="802"/>
        <v>5.2075027479257879E-2</v>
      </c>
      <c r="AG214" s="264">
        <f t="shared" si="802"/>
        <v>5.1655075454151766E-2</v>
      </c>
    </row>
    <row r="215" spans="1:33">
      <c r="A215" s="9">
        <f t="shared" si="758"/>
        <v>212</v>
      </c>
      <c r="B215" t="str">
        <f t="shared" si="798"/>
        <v>Agriculture</v>
      </c>
      <c r="C215" s="264"/>
      <c r="D215" s="264">
        <f t="shared" si="802"/>
        <v>3.1962561043809715E-3</v>
      </c>
      <c r="E215" s="264">
        <f t="shared" si="802"/>
        <v>3.2109650503502046E-3</v>
      </c>
      <c r="F215" s="264">
        <f t="shared" si="802"/>
        <v>3.2257249323338734E-3</v>
      </c>
      <c r="G215" s="264">
        <f t="shared" si="802"/>
        <v>3.240535958623642E-3</v>
      </c>
      <c r="H215" s="264">
        <f t="shared" si="802"/>
        <v>3.2553983385981418E-3</v>
      </c>
      <c r="I215" s="264">
        <f t="shared" si="802"/>
        <v>3.270312282723075E-3</v>
      </c>
      <c r="J215" s="264">
        <f t="shared" si="802"/>
        <v>3.2852780025513445E-3</v>
      </c>
      <c r="K215" s="264">
        <f t="shared" si="802"/>
        <v>3.3002957107232059E-3</v>
      </c>
      <c r="L215" s="264">
        <f t="shared" si="802"/>
        <v>3.3153656209664512E-3</v>
      </c>
      <c r="M215" s="264">
        <f t="shared" si="802"/>
        <v>3.3304879480966108E-3</v>
      </c>
      <c r="N215" s="264">
        <f t="shared" si="802"/>
        <v>3.3456629080171893E-3</v>
      </c>
      <c r="O215" s="264">
        <f t="shared" si="802"/>
        <v>3.3608907177199257E-3</v>
      </c>
      <c r="P215" s="264">
        <f t="shared" si="802"/>
        <v>3.3674534814208141E-3</v>
      </c>
      <c r="Q215" s="264">
        <f t="shared" si="802"/>
        <v>3.3740137908898943E-3</v>
      </c>
      <c r="R215" s="264">
        <f t="shared" si="802"/>
        <v>3.3805716890489947E-3</v>
      </c>
      <c r="S215" s="264">
        <f t="shared" si="802"/>
        <v>3.387127218891282E-3</v>
      </c>
      <c r="T215" s="264">
        <f t="shared" si="802"/>
        <v>3.3936804234772013E-3</v>
      </c>
      <c r="U215" s="264">
        <f t="shared" si="802"/>
        <v>3.4002313459304797E-3</v>
      </c>
      <c r="V215" s="264">
        <f t="shared" si="802"/>
        <v>3.4067800294341859E-3</v>
      </c>
      <c r="W215" s="264">
        <f t="shared" si="802"/>
        <v>3.4133265172268412E-3</v>
      </c>
      <c r="X215" s="264">
        <f t="shared" si="802"/>
        <v>3.4198708525985883E-3</v>
      </c>
      <c r="Y215" s="264">
        <f t="shared" si="802"/>
        <v>3.4264130788874223E-3</v>
      </c>
      <c r="Z215" s="264">
        <f t="shared" si="802"/>
        <v>3.4329532394754606E-3</v>
      </c>
      <c r="AA215" s="264">
        <f t="shared" si="802"/>
        <v>3.4394913777852929E-3</v>
      </c>
      <c r="AB215" s="264">
        <f t="shared" si="802"/>
        <v>3.4460275372763544E-3</v>
      </c>
      <c r="AC215" s="264">
        <f t="shared" si="802"/>
        <v>3.4525617614413781E-3</v>
      </c>
      <c r="AD215" s="264">
        <f t="shared" si="802"/>
        <v>3.4590940938028897E-3</v>
      </c>
      <c r="AE215" s="264">
        <f t="shared" si="802"/>
        <v>3.4656245779097587E-3</v>
      </c>
      <c r="AF215" s="264">
        <f t="shared" si="802"/>
        <v>3.4721532573337953E-3</v>
      </c>
      <c r="AG215" s="264">
        <f t="shared" si="802"/>
        <v>3.4786801756664107E-3</v>
      </c>
    </row>
    <row r="216" spans="1:33">
      <c r="A216" s="9">
        <f t="shared" si="758"/>
        <v>213</v>
      </c>
      <c r="B216" s="105" t="str">
        <f t="shared" si="798"/>
        <v>Lighting</v>
      </c>
      <c r="C216" s="264"/>
      <c r="D216" s="274">
        <f t="shared" ref="D216:AG216" si="803">D176/D$177</f>
        <v>3.514024724818442E-3</v>
      </c>
      <c r="E216" s="274">
        <f t="shared" si="803"/>
        <v>3.4847548168355836E-3</v>
      </c>
      <c r="F216" s="274">
        <f t="shared" si="803"/>
        <v>3.4557107632066631E-3</v>
      </c>
      <c r="G216" s="274">
        <f t="shared" si="803"/>
        <v>3.426891117132934E-3</v>
      </c>
      <c r="H216" s="274">
        <f t="shared" si="803"/>
        <v>3.3982944361455737E-3</v>
      </c>
      <c r="I216" s="274">
        <f t="shared" si="803"/>
        <v>3.3699192821833369E-3</v>
      </c>
      <c r="J216" s="274">
        <f t="shared" si="803"/>
        <v>3.3417642216682542E-3</v>
      </c>
      <c r="K216" s="274">
        <f t="shared" si="803"/>
        <v>3.31382782557941E-3</v>
      </c>
      <c r="L216" s="274">
        <f t="shared" si="803"/>
        <v>3.2861086695248078E-3</v>
      </c>
      <c r="M216" s="274">
        <f t="shared" si="803"/>
        <v>3.2586053338113669E-3</v>
      </c>
      <c r="N216" s="274">
        <f t="shared" si="803"/>
        <v>3.2313164035130495E-3</v>
      </c>
      <c r="O216" s="274">
        <f t="shared" si="803"/>
        <v>3.2042404685371623E-3</v>
      </c>
      <c r="P216" s="274">
        <f t="shared" si="803"/>
        <v>3.1786315621051601E-3</v>
      </c>
      <c r="Q216" s="274">
        <f t="shared" si="803"/>
        <v>3.1532130569772898E-3</v>
      </c>
      <c r="R216" s="274">
        <f t="shared" si="803"/>
        <v>3.1279837588525407E-3</v>
      </c>
      <c r="S216" s="274">
        <f t="shared" si="803"/>
        <v>3.1029424774315015E-3</v>
      </c>
      <c r="T216" s="274">
        <f t="shared" si="803"/>
        <v>3.0780880264629365E-3</v>
      </c>
      <c r="U216" s="274">
        <f t="shared" si="803"/>
        <v>3.0534192237891044E-3</v>
      </c>
      <c r="V216" s="274">
        <f t="shared" si="803"/>
        <v>3.0289348913898296E-3</v>
      </c>
      <c r="W216" s="274">
        <f t="shared" si="803"/>
        <v>3.0046338554253426E-3</v>
      </c>
      <c r="X216" s="274">
        <f t="shared" si="803"/>
        <v>2.9805149462779059E-3</v>
      </c>
      <c r="Y216" s="274">
        <f t="shared" si="803"/>
        <v>2.9565769985922482E-3</v>
      </c>
      <c r="Z216" s="274">
        <f t="shared" si="803"/>
        <v>2.9328188513147997E-3</v>
      </c>
      <c r="AA216" s="274">
        <f t="shared" si="803"/>
        <v>2.9092393477317801E-3</v>
      </c>
      <c r="AB216" s="274">
        <f t="shared" si="803"/>
        <v>2.8858373355061086E-3</v>
      </c>
      <c r="AC216" s="274">
        <f t="shared" si="803"/>
        <v>2.8626116667131978E-3</v>
      </c>
      <c r="AD216" s="274">
        <f t="shared" si="803"/>
        <v>2.839561197875613E-3</v>
      </c>
      <c r="AE216" s="274">
        <f t="shared" si="803"/>
        <v>2.816684789996624E-3</v>
      </c>
      <c r="AF216" s="274">
        <f t="shared" si="803"/>
        <v>2.7939813085926654E-3</v>
      </c>
      <c r="AG216" s="274">
        <f t="shared" si="803"/>
        <v>2.7714496237247225E-3</v>
      </c>
    </row>
    <row r="217" spans="1:33">
      <c r="A217" s="9">
        <f t="shared" si="758"/>
        <v>214</v>
      </c>
      <c r="B217" t="s">
        <v>210</v>
      </c>
      <c r="C217" s="264"/>
      <c r="D217" s="264">
        <f>SUM(D211:D216)</f>
        <v>0.99999999999999989</v>
      </c>
      <c r="E217" s="264">
        <f t="shared" ref="E217:AG217" si="804">SUM(E211:E216)</f>
        <v>1</v>
      </c>
      <c r="F217" s="264">
        <f t="shared" si="804"/>
        <v>0.99999999999999978</v>
      </c>
      <c r="G217" s="264">
        <f t="shared" si="804"/>
        <v>1</v>
      </c>
      <c r="H217" s="264">
        <f t="shared" si="804"/>
        <v>1</v>
      </c>
      <c r="I217" s="264">
        <f t="shared" si="804"/>
        <v>1</v>
      </c>
      <c r="J217" s="264">
        <f t="shared" si="804"/>
        <v>0.99999999999999989</v>
      </c>
      <c r="K217" s="264">
        <f t="shared" si="804"/>
        <v>1</v>
      </c>
      <c r="L217" s="264">
        <f t="shared" si="804"/>
        <v>1</v>
      </c>
      <c r="M217" s="264">
        <f t="shared" si="804"/>
        <v>1.0000000000000002</v>
      </c>
      <c r="N217" s="264">
        <f t="shared" si="804"/>
        <v>0.99999999999999989</v>
      </c>
      <c r="O217" s="264">
        <f t="shared" si="804"/>
        <v>1</v>
      </c>
      <c r="P217" s="264">
        <f t="shared" si="804"/>
        <v>0.99999999999999989</v>
      </c>
      <c r="Q217" s="264">
        <f t="shared" si="804"/>
        <v>0.99999999999999978</v>
      </c>
      <c r="R217" s="264">
        <f t="shared" si="804"/>
        <v>0.99999999999999989</v>
      </c>
      <c r="S217" s="264">
        <f t="shared" si="804"/>
        <v>0.99999999999999989</v>
      </c>
      <c r="T217" s="264">
        <f t="shared" si="804"/>
        <v>1.0000000000000002</v>
      </c>
      <c r="U217" s="264">
        <f t="shared" si="804"/>
        <v>0.99999999999999989</v>
      </c>
      <c r="V217" s="264">
        <f t="shared" si="804"/>
        <v>0.99999999999999978</v>
      </c>
      <c r="W217" s="264">
        <f t="shared" si="804"/>
        <v>1</v>
      </c>
      <c r="X217" s="264">
        <f t="shared" si="804"/>
        <v>1</v>
      </c>
      <c r="Y217" s="264">
        <f t="shared" si="804"/>
        <v>1.0000000000000002</v>
      </c>
      <c r="Z217" s="264">
        <f t="shared" si="804"/>
        <v>0.99999999999999989</v>
      </c>
      <c r="AA217" s="264">
        <f t="shared" si="804"/>
        <v>1.0000000000000002</v>
      </c>
      <c r="AB217" s="264">
        <f t="shared" si="804"/>
        <v>1.0000000000000002</v>
      </c>
      <c r="AC217" s="264">
        <f t="shared" si="804"/>
        <v>1</v>
      </c>
      <c r="AD217" s="264">
        <f t="shared" si="804"/>
        <v>0.99999999999999989</v>
      </c>
      <c r="AE217" s="264">
        <f t="shared" si="804"/>
        <v>1.0000000000000002</v>
      </c>
      <c r="AF217" s="264">
        <f t="shared" si="804"/>
        <v>0.99999999999999989</v>
      </c>
      <c r="AG217" s="264">
        <f t="shared" si="804"/>
        <v>1</v>
      </c>
    </row>
    <row r="218" spans="1:33">
      <c r="A218" s="9">
        <f t="shared" si="758"/>
        <v>215</v>
      </c>
      <c r="C218" s="264"/>
      <c r="D218" s="264"/>
      <c r="E218" s="264"/>
      <c r="F218" s="264"/>
      <c r="G218" s="264"/>
      <c r="H218" s="264"/>
      <c r="I218" s="264"/>
      <c r="J218" s="264"/>
      <c r="K218" s="264"/>
      <c r="L218" s="264"/>
      <c r="M218" s="264"/>
      <c r="N218" s="264"/>
      <c r="O218" s="264"/>
      <c r="P218" s="264"/>
      <c r="Q218" s="264"/>
      <c r="R218" s="264"/>
      <c r="S218" s="264"/>
      <c r="T218" s="264"/>
      <c r="U218" s="264"/>
      <c r="V218" s="264"/>
    </row>
    <row r="219" spans="1:33">
      <c r="A219" s="9">
        <f t="shared" si="758"/>
        <v>216</v>
      </c>
      <c r="B219" t="s">
        <v>289</v>
      </c>
    </row>
    <row r="220" spans="1:33">
      <c r="A220" s="9"/>
    </row>
    <row r="221" spans="1:33">
      <c r="A221" s="9"/>
    </row>
    <row r="222" spans="1:33">
      <c r="A222" s="9"/>
    </row>
    <row r="223" spans="1:33">
      <c r="A223" s="9"/>
    </row>
    <row r="224" spans="1:33">
      <c r="A224" s="9"/>
    </row>
    <row r="231" spans="2:3">
      <c r="B231" s="13"/>
      <c r="C231" s="13"/>
    </row>
    <row r="232" spans="2:3">
      <c r="B232" s="14"/>
    </row>
    <row r="233" spans="2:3">
      <c r="B233" s="114"/>
    </row>
    <row r="234" spans="2:3">
      <c r="B234" s="114"/>
    </row>
    <row r="235" spans="2:3">
      <c r="B235" s="114"/>
    </row>
    <row r="236" spans="2:3">
      <c r="B236" s="114"/>
    </row>
  </sheetData>
  <pageMargins left="0.7" right="0.7" top="0.75" bottom="0.75" header="0.3" footer="0.3"/>
  <pageSetup scale="38" orientation="landscape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Reproduction Cost New Less Depreciation </oddFooter>
  </headerFooter>
  <rowBreaks count="2" manualBreakCount="2">
    <brk id="79" max="32" man="1"/>
    <brk id="160" max="32" man="1"/>
  </rowBreaks>
  <ignoredErrors>
    <ignoredError sqref="C16:V16 C67:V67 C118:V118 C177:V177" formulaRange="1"/>
    <ignoredError sqref="G152 U152 G160 U160 P25 G41 G49 U41 U49 P22:P23 U36:U39 G36:G40 U44:U47 G44:G48 U147:U150 G147:G151 U155:U158 G155:G159 P131:P136 P36:P49 P147:P1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SUMMARY</vt:lpstr>
      <vt:lpstr>Pro Forma</vt:lpstr>
      <vt:lpstr>Assumptions</vt:lpstr>
      <vt:lpstr>Purchase Cost</vt:lpstr>
      <vt:lpstr>Debt</vt:lpstr>
      <vt:lpstr>SDG&amp;E Rate Forecast</vt:lpstr>
      <vt:lpstr>Historic SDG&amp;E</vt:lpstr>
      <vt:lpstr>Load Forecast</vt:lpstr>
      <vt:lpstr>Assumptions!Print_Area</vt:lpstr>
      <vt:lpstr>Debt!Print_Area</vt:lpstr>
      <vt:lpstr>'Historic SDG&amp;E'!Print_Area</vt:lpstr>
      <vt:lpstr>'Load Forecast'!Print_Area</vt:lpstr>
      <vt:lpstr>'Pro Forma'!Print_Area</vt:lpstr>
      <vt:lpstr>'Purchase Cost'!Print_Area</vt:lpstr>
      <vt:lpstr>'SDG&amp;E Rate Forecast'!Print_Area</vt:lpstr>
      <vt:lpstr>SUMMARY!Print_Area</vt:lpstr>
      <vt:lpstr>Assumptions!Print_Titles</vt:lpstr>
      <vt:lpstr>Debt!Print_Titles</vt:lpstr>
      <vt:lpstr>'Historic SDG&amp;E'!Print_Titles</vt:lpstr>
      <vt:lpstr>'Load Forecast'!Print_Titles</vt:lpstr>
      <vt:lpstr>'Pro Forma'!Print_Titles</vt:lpstr>
      <vt:lpstr>'Purchase Cost'!Print_Titles</vt:lpstr>
      <vt:lpstr>'SDG&amp;E Rate Forecast'!Print_Titles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Klingeman</dc:creator>
  <cp:lastModifiedBy>Bill Powers</cp:lastModifiedBy>
  <cp:lastPrinted>2024-07-08T20:35:19Z</cp:lastPrinted>
  <dcterms:created xsi:type="dcterms:W3CDTF">2020-04-24T15:33:48Z</dcterms:created>
  <dcterms:modified xsi:type="dcterms:W3CDTF">2025-09-30T00:46:00Z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{D65B6E63-9D59-4510-9FA9-8944848AF215}</vt:lpwstr>
  </property>
</Properties>
</file>